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<sst xmlns="http://schemas.openxmlformats.org/spreadsheetml/2006/main" count="3426" uniqueCount="684">
  <si>
    <t>序号</t>
  </si>
  <si>
    <t>所有人</t>
  </si>
  <si>
    <t>类型</t>
  </si>
  <si>
    <t>车头</t>
  </si>
  <si>
    <t>车挂</t>
  </si>
  <si>
    <t>购买日期</t>
  </si>
  <si>
    <t>交强险</t>
  </si>
  <si>
    <t>商业险</t>
  </si>
  <si>
    <t>超赔险</t>
  </si>
  <si>
    <t>合计</t>
  </si>
  <si>
    <t>车牌号码</t>
  </si>
  <si>
    <t>车架号</t>
  </si>
  <si>
    <t>发动机号</t>
  </si>
  <si>
    <t>到期日</t>
  </si>
  <si>
    <t>车船税</t>
  </si>
  <si>
    <t>剩余天数</t>
  </si>
  <si>
    <t>余额</t>
  </si>
  <si>
    <t>保险公司</t>
  </si>
  <si>
    <t>商业险金额</t>
  </si>
  <si>
    <t>返点</t>
  </si>
  <si>
    <t>扣返点税金后金额</t>
  </si>
  <si>
    <t>超赔险金额</t>
  </si>
  <si>
    <t>顺天恒泰</t>
  </si>
  <si>
    <t>柴油</t>
  </si>
  <si>
    <t>湘KR8787</t>
  </si>
  <si>
    <t>LZ5R4CD30MB005762</t>
  </si>
  <si>
    <t>121A00545</t>
  </si>
  <si>
    <t>湘KY620挂</t>
  </si>
  <si>
    <t>L1ABFA537M1040443</t>
  </si>
  <si>
    <t>2025.4.20</t>
  </si>
  <si>
    <t>太平洋</t>
  </si>
  <si>
    <t>2024.4.20</t>
  </si>
  <si>
    <t>/</t>
  </si>
  <si>
    <t>2024.4.3</t>
  </si>
  <si>
    <t>湘KS3379</t>
  </si>
  <si>
    <t>LZ5R4CD3XLB118990</t>
  </si>
  <si>
    <t>120H09690</t>
  </si>
  <si>
    <t>湘KD200挂</t>
  </si>
  <si>
    <t>L1ABFA531M1040440</t>
  </si>
  <si>
    <t>湘KQ2718</t>
  </si>
  <si>
    <t>LZ5R4CD33LB118989</t>
  </si>
  <si>
    <t>120H09689</t>
  </si>
  <si>
    <t>湘KK300挂</t>
  </si>
  <si>
    <t>L1ABFA531M1040437</t>
  </si>
  <si>
    <t>湘KS8092</t>
  </si>
  <si>
    <t>LZ5R4CD31LB118991</t>
  </si>
  <si>
    <t>120H09691</t>
  </si>
  <si>
    <t>湘KR709挂</t>
  </si>
  <si>
    <t>LA9B40Z32L0YCG405</t>
  </si>
  <si>
    <t>湘KN8612</t>
  </si>
  <si>
    <t>LZ5R4CD39MB005761</t>
  </si>
  <si>
    <t>121A00543</t>
  </si>
  <si>
    <t>湘KJ038挂</t>
  </si>
  <si>
    <t>L1ABFA535M1040442</t>
  </si>
  <si>
    <t>湘KU3366</t>
  </si>
  <si>
    <t>LZ5R4CD37MB005760</t>
  </si>
  <si>
    <t>121A00544</t>
  </si>
  <si>
    <t>湘KZ700挂</t>
  </si>
  <si>
    <t>L1ABFA533M1040441</t>
  </si>
  <si>
    <t>湘KG0115</t>
  </si>
  <si>
    <t>LZ5R4CD39LB118351</t>
  </si>
  <si>
    <t>120E06778</t>
  </si>
  <si>
    <t>湘KR085挂</t>
  </si>
  <si>
    <t>LEB39VRZ0P0001051</t>
  </si>
  <si>
    <t>屹上</t>
  </si>
  <si>
    <t>湘KS9877</t>
  </si>
  <si>
    <t>LRDS6PEB6MR032016</t>
  </si>
  <si>
    <t>湘KQ166挂</t>
  </si>
  <si>
    <t>LA99FRZ33M0SYY652</t>
  </si>
  <si>
    <t>2024.8.9</t>
  </si>
  <si>
    <t>2024.8.10</t>
  </si>
  <si>
    <t>2024.8.11</t>
  </si>
  <si>
    <t>华安</t>
  </si>
  <si>
    <t>湘KH6170</t>
  </si>
  <si>
    <t>LRDS6PEB6MT067996</t>
  </si>
  <si>
    <t>湘KL069挂</t>
  </si>
  <si>
    <t>LA99FRZ38M0SYY646</t>
  </si>
  <si>
    <t>湘KK2285</t>
  </si>
  <si>
    <t>LRDS6PEBIMT082115</t>
  </si>
  <si>
    <t>湘KN382挂</t>
  </si>
  <si>
    <t>LA99FRZ33M0SYY649</t>
  </si>
  <si>
    <t>湘KS9791</t>
  </si>
  <si>
    <t>LRDS6PEBXMT068021</t>
  </si>
  <si>
    <t>湘KE987挂</t>
  </si>
  <si>
    <t>LA99FRZ34M0SYY644</t>
  </si>
  <si>
    <t>湘KR0239</t>
  </si>
  <si>
    <t>LGAG4DY3XM9035776</t>
  </si>
  <si>
    <t>M2027720</t>
  </si>
  <si>
    <t>湘KL833挂</t>
  </si>
  <si>
    <t>LA99FRZ33M0HTH304</t>
  </si>
  <si>
    <t>2024.8.24</t>
  </si>
  <si>
    <t>2024.8.25</t>
  </si>
  <si>
    <t>2024.9.14</t>
  </si>
  <si>
    <t>湘KT2858</t>
  </si>
  <si>
    <t>LRDS6PEB1M1082129</t>
  </si>
  <si>
    <t>湘KK150挂</t>
  </si>
  <si>
    <t>LA99FRZ3XM0SYY650</t>
  </si>
  <si>
    <t>湘KM0261</t>
  </si>
  <si>
    <t>LGAG4DY32M9035775</t>
  </si>
  <si>
    <t>M2027746</t>
  </si>
  <si>
    <t>湘KB563挂</t>
  </si>
  <si>
    <t>LA99FRZ31M0HTH303</t>
  </si>
  <si>
    <t>湘KQ8899</t>
  </si>
  <si>
    <t>LGAG4DY33M9035767</t>
  </si>
  <si>
    <t>M2027741</t>
  </si>
  <si>
    <t>湘KM053挂</t>
  </si>
  <si>
    <t>LA99FRZ39M0HTH307</t>
  </si>
  <si>
    <t>湘KH3105</t>
  </si>
  <si>
    <t>LGAG4DY30M9035760</t>
  </si>
  <si>
    <t>M2027718</t>
  </si>
  <si>
    <t>湘KL066挂</t>
  </si>
  <si>
    <t>LA99FRZ39M0HTH310</t>
  </si>
  <si>
    <t>湘KU9711</t>
  </si>
  <si>
    <t>LGAG4DY36M9035763</t>
  </si>
  <si>
    <t>M2027737</t>
  </si>
  <si>
    <t>湘KF326挂</t>
  </si>
  <si>
    <t>LA99FRZ35M0HTH305</t>
  </si>
  <si>
    <t>湘KP8151</t>
  </si>
  <si>
    <t>LGAG4DY3XM9035765</t>
  </si>
  <si>
    <t>M2027721</t>
  </si>
  <si>
    <t>湘KC209挂</t>
  </si>
  <si>
    <t>湘KL5016</t>
  </si>
  <si>
    <t>LGAG4DY38M9035764</t>
  </si>
  <si>
    <t>M2027725</t>
  </si>
  <si>
    <t>湘KV567挂</t>
  </si>
  <si>
    <t>LA99FRZ34M0HTH313</t>
  </si>
  <si>
    <t>湘KH1391</t>
  </si>
  <si>
    <t>LGAG4DY32M9035761</t>
  </si>
  <si>
    <t>M2027717</t>
  </si>
  <si>
    <t>湘KH309挂</t>
  </si>
  <si>
    <t>LA99FRZ30M0HTH311</t>
  </si>
  <si>
    <t>湘KL1505</t>
  </si>
  <si>
    <t>LGAG4DY36M9035777</t>
  </si>
  <si>
    <t>M2027736</t>
  </si>
  <si>
    <t>湘KD509挂</t>
  </si>
  <si>
    <t>LA99FRZ32M0HTH309</t>
  </si>
  <si>
    <t>湘KW5956</t>
  </si>
  <si>
    <t>LRDS6PEBXMT068004</t>
  </si>
  <si>
    <t>湘KA752挂</t>
  </si>
  <si>
    <t>LA99FRZ31M0SYY651</t>
  </si>
  <si>
    <t>湘KQ9065</t>
  </si>
  <si>
    <t>LGAG4DY31M9035766</t>
  </si>
  <si>
    <t>M2027730</t>
  </si>
  <si>
    <t>湘KN360挂</t>
  </si>
  <si>
    <t>LA99FRZ30M0HTH308</t>
  </si>
  <si>
    <t>湘KT3936</t>
  </si>
  <si>
    <t>LGAG4DY35M9035768</t>
  </si>
  <si>
    <t>M2027726</t>
  </si>
  <si>
    <t>湘KB613挂</t>
  </si>
  <si>
    <t>LA99FRZ34M0HTH327</t>
  </si>
  <si>
    <t>湘KJ9533</t>
  </si>
  <si>
    <t>LGAG4DY37M9035769</t>
  </si>
  <si>
    <t>M2027716</t>
  </si>
  <si>
    <t>湘KC128挂</t>
  </si>
  <si>
    <t>LA99FRZ36M0HTH328</t>
  </si>
  <si>
    <t>湘KR0107</t>
  </si>
  <si>
    <t>LGAG4DY37M9035772</t>
  </si>
  <si>
    <t>M2027740</t>
  </si>
  <si>
    <t>湘KK523挂</t>
  </si>
  <si>
    <t>LA99FRZ39M0HTH324</t>
  </si>
  <si>
    <t>湘KV6309</t>
  </si>
  <si>
    <t>LGAG4DY31M9035752</t>
  </si>
  <si>
    <t>M2027719</t>
  </si>
  <si>
    <t>湘KF605挂</t>
  </si>
  <si>
    <t>LA99FRZ3XM0HTH316</t>
  </si>
  <si>
    <t>湘KL0253</t>
  </si>
  <si>
    <t>LGAG4DY30M9035774</t>
  </si>
  <si>
    <t>M2027745</t>
  </si>
  <si>
    <t>湘KN313挂</t>
  </si>
  <si>
    <t>LA99FRZ38M0HTH315</t>
  </si>
  <si>
    <t>湘KG1958</t>
  </si>
  <si>
    <t>LGAG4DY36M9035780</t>
  </si>
  <si>
    <t>M2027748</t>
  </si>
  <si>
    <t>湘KF923挂</t>
  </si>
  <si>
    <t>LA99FRZ33M0HTH321</t>
  </si>
  <si>
    <t>湘KQ2963</t>
  </si>
  <si>
    <t>LGAG4DY38M9035778</t>
  </si>
  <si>
    <t>M2027723</t>
  </si>
  <si>
    <t>湘KP139挂</t>
  </si>
  <si>
    <t>LA99FRZ33M0HTH318</t>
  </si>
  <si>
    <t>湘KR6163</t>
  </si>
  <si>
    <t>LGAG4DY34M9035762</t>
  </si>
  <si>
    <t>M2027733</t>
  </si>
  <si>
    <t>湘KQ567挂</t>
  </si>
  <si>
    <t>LA99FRZ36M0HTH314</t>
  </si>
  <si>
    <t>湘KG6626</t>
  </si>
  <si>
    <t>LGAG4DY34M9035773</t>
  </si>
  <si>
    <t>M2027724</t>
  </si>
  <si>
    <t>湘KG169挂</t>
  </si>
  <si>
    <t>LA99FRZ35M0HTH319</t>
  </si>
  <si>
    <t>湘KN0793</t>
  </si>
  <si>
    <t>LGAG4DY34M9035764</t>
  </si>
  <si>
    <t>M2027744</t>
  </si>
  <si>
    <t>湘KU976挂</t>
  </si>
  <si>
    <t>LA99FRZ31M0HTH320</t>
  </si>
  <si>
    <t>湘KP1853</t>
  </si>
  <si>
    <t>LGAG4DY35M9035754</t>
  </si>
  <si>
    <t>M2027735</t>
  </si>
  <si>
    <t>湘KP679挂</t>
  </si>
  <si>
    <t>LA99FRZ30M0HTH325</t>
  </si>
  <si>
    <t>湘KQ3167</t>
  </si>
  <si>
    <t>LGAG4DY34M9035770</t>
  </si>
  <si>
    <t>M2027727</t>
  </si>
  <si>
    <t>湘KN367挂</t>
  </si>
  <si>
    <t>LA99FRZ31M0HTH317</t>
  </si>
  <si>
    <t>湘KL0913</t>
  </si>
  <si>
    <t>LGAG4DY34M9035758</t>
  </si>
  <si>
    <t>M2027750</t>
  </si>
  <si>
    <t>湘K7581挂</t>
  </si>
  <si>
    <t>LA99FRZ37M0HTH323</t>
  </si>
  <si>
    <t>湘KH6305</t>
  </si>
  <si>
    <t>LGAG4DY34M9035771</t>
  </si>
  <si>
    <t>M2027731</t>
  </si>
  <si>
    <t>湘KE360挂</t>
  </si>
  <si>
    <t>LA99FRZ35M0HTH322</t>
  </si>
  <si>
    <t>湘KR3579</t>
  </si>
  <si>
    <t>LRDS6PEBI9M082128</t>
  </si>
  <si>
    <t>湘KX259挂</t>
  </si>
  <si>
    <t>LA99FRZ34M0SYY661</t>
  </si>
  <si>
    <t>湘KP1169</t>
  </si>
  <si>
    <t>LRDS6PEB9M082103</t>
  </si>
  <si>
    <t>湘KL600挂</t>
  </si>
  <si>
    <t>LA99FRZ32M0SYY657</t>
  </si>
  <si>
    <t>湘KK9072</t>
  </si>
  <si>
    <t>LRDS6PEB9M067989</t>
  </si>
  <si>
    <t>湘KE925挂</t>
  </si>
  <si>
    <t>LA99FRZ39M0SYY655</t>
  </si>
  <si>
    <t>湘KN3110</t>
  </si>
  <si>
    <t>LRDS6PEB9M068045</t>
  </si>
  <si>
    <t>湘KT201挂</t>
  </si>
  <si>
    <t>LA99FRZ36M0SYY645</t>
  </si>
  <si>
    <t>湘KQ5202</t>
  </si>
  <si>
    <t>LRDS6PEB9M068053</t>
  </si>
  <si>
    <t>湘KA070挂</t>
  </si>
  <si>
    <t>LA99FRZ35M0SYY653</t>
  </si>
  <si>
    <t>湘KK7502</t>
  </si>
  <si>
    <t>LRDS6PEB9M082090</t>
  </si>
  <si>
    <t>湘KR588挂</t>
  </si>
  <si>
    <t>LA99FRZ30M0SYY656</t>
  </si>
  <si>
    <t>湘KR8765</t>
  </si>
  <si>
    <t>LRDS6PEB9M032015</t>
  </si>
  <si>
    <t>湘KZ880挂</t>
  </si>
  <si>
    <t>LA99FRZ32M0SYY660</t>
  </si>
  <si>
    <t>湘KL7737</t>
  </si>
  <si>
    <t>LRDS6PEB9M067972</t>
  </si>
  <si>
    <t>湘KY601挂</t>
  </si>
  <si>
    <t>LA99FRZ36M0SYY659</t>
  </si>
  <si>
    <t>湘KJ0856</t>
  </si>
  <si>
    <t>LRDS6PEB9M080982</t>
  </si>
  <si>
    <t>湘K5938挂</t>
  </si>
  <si>
    <t>LA99FRZ38M0SYY663</t>
  </si>
  <si>
    <t>湘KG6102</t>
  </si>
  <si>
    <t>LRDS6PEB9M033279</t>
  </si>
  <si>
    <t>湘KS280挂</t>
  </si>
  <si>
    <t>LA99FRZ37M0SYY654</t>
  </si>
  <si>
    <t>湘KP3102</t>
  </si>
  <si>
    <t>LRDS6PEB9M068029</t>
  </si>
  <si>
    <t>湘KP112挂</t>
  </si>
  <si>
    <t>LA99FRZ3XM0SYY647</t>
  </si>
  <si>
    <t>湘KQ0702</t>
  </si>
  <si>
    <t>LRDS6PEB9M082089</t>
  </si>
  <si>
    <t>湘KS810挂</t>
  </si>
  <si>
    <t>LA99FRZ34M0SYY658</t>
  </si>
  <si>
    <t>湘KP0856</t>
  </si>
  <si>
    <t>LZFH25W4XLD046045</t>
  </si>
  <si>
    <t>20A00364409</t>
  </si>
  <si>
    <t>湘KE197挂</t>
  </si>
  <si>
    <t>LC993VGG0M0SDW856</t>
  </si>
  <si>
    <t>2024.8.12</t>
  </si>
  <si>
    <t>2024.8.13</t>
  </si>
  <si>
    <t>湘KS8329</t>
  </si>
  <si>
    <t>LZFH25W43LD045979</t>
  </si>
  <si>
    <t>20A00364407</t>
  </si>
  <si>
    <t>湘K7198挂</t>
  </si>
  <si>
    <t>L1ABFA533M1040438</t>
  </si>
  <si>
    <t>湘KG2227</t>
  </si>
  <si>
    <t>LGGG4DY36LL740960</t>
  </si>
  <si>
    <t>1420F046852</t>
  </si>
  <si>
    <t>湘KA627挂</t>
  </si>
  <si>
    <t>LA9B40Z34L0YCG406</t>
  </si>
  <si>
    <t>2024.7.22</t>
  </si>
  <si>
    <t>湘KN9026</t>
  </si>
  <si>
    <t>LGGG4DY32LL739501</t>
  </si>
  <si>
    <t>1420F050216</t>
  </si>
  <si>
    <t>湘KV157挂</t>
  </si>
  <si>
    <t>LA9B40Z36L0YCG407</t>
  </si>
  <si>
    <t>2024.7.28</t>
  </si>
  <si>
    <t>2025.4.3</t>
  </si>
  <si>
    <t>湘KH0311</t>
  </si>
  <si>
    <t>LGGG4DY30LL738802</t>
  </si>
  <si>
    <t>1420F049071</t>
  </si>
  <si>
    <t>湘KH823挂</t>
  </si>
  <si>
    <t>LA9B40Z38L0YCG408</t>
  </si>
  <si>
    <t>湘KU7813</t>
  </si>
  <si>
    <t>LGGG4DY35LL738715</t>
  </si>
  <si>
    <t>1420F049615</t>
  </si>
  <si>
    <t>湘KF860挂</t>
  </si>
  <si>
    <t>LA9B40Z39L0YCG398</t>
  </si>
  <si>
    <t>湘KJ3908</t>
  </si>
  <si>
    <t>LGGG4DY38LL738238</t>
  </si>
  <si>
    <t>1420F049609</t>
  </si>
  <si>
    <t>湘KR817挂</t>
  </si>
  <si>
    <t>LA9B40Z34L0YCG387</t>
  </si>
  <si>
    <t>2024.7.15</t>
  </si>
  <si>
    <t>瑞麟</t>
  </si>
  <si>
    <t>湘KQ9826</t>
  </si>
  <si>
    <t>LZGJLGW43LX189374</t>
  </si>
  <si>
    <t>71090241</t>
  </si>
  <si>
    <t>湘KE237挂</t>
  </si>
  <si>
    <t>LA99FRZ34L0LHF412</t>
  </si>
  <si>
    <t>2025.2.24</t>
  </si>
  <si>
    <t>2024.7.11</t>
  </si>
  <si>
    <t>2024.7.21</t>
  </si>
  <si>
    <t>湘KN8819</t>
  </si>
  <si>
    <t>LZGJLGW4XLX189372</t>
  </si>
  <si>
    <t>71090239</t>
  </si>
  <si>
    <t>湘KW526挂</t>
  </si>
  <si>
    <t>LA99FRZ30L0LHF410</t>
  </si>
  <si>
    <t>2025.2.27</t>
  </si>
  <si>
    <t>湘KQ2978</t>
  </si>
  <si>
    <t>LZGJLGW47LX189376</t>
  </si>
  <si>
    <t>71090243</t>
  </si>
  <si>
    <t>湘KL276挂</t>
  </si>
  <si>
    <t>LA99FRZ32L0LHF392</t>
  </si>
  <si>
    <t>2024.7.10</t>
  </si>
  <si>
    <t>湘KT2966</t>
  </si>
  <si>
    <t>LZGJLGW49LX189363</t>
  </si>
  <si>
    <t>71090230</t>
  </si>
  <si>
    <t>湘KC039挂</t>
  </si>
  <si>
    <t>LA99FRZ37L0LHF405</t>
  </si>
  <si>
    <t>湘KG1059</t>
  </si>
  <si>
    <t>LZGJLGW45LX189358</t>
  </si>
  <si>
    <t>71090420</t>
  </si>
  <si>
    <t>湘KK076挂</t>
  </si>
  <si>
    <t>LA99FRZ33L0LHF403</t>
  </si>
  <si>
    <t>湘KN7617</t>
  </si>
  <si>
    <t>LZGJLGW48LX189368</t>
  </si>
  <si>
    <t>71090235</t>
  </si>
  <si>
    <t>湘KX176挂</t>
  </si>
  <si>
    <t>LA99FRZ38L0LHF395</t>
  </si>
  <si>
    <t>湘KV8669</t>
  </si>
  <si>
    <t>LZGJLGW48LX189371</t>
  </si>
  <si>
    <t>71090238</t>
  </si>
  <si>
    <t>湘KG502挂</t>
  </si>
  <si>
    <t>LA99FRZ30L0LHF407</t>
  </si>
  <si>
    <t>平安</t>
  </si>
  <si>
    <t>2024.7.19</t>
  </si>
  <si>
    <t>湘KT8027</t>
  </si>
  <si>
    <t>LZGJLGW47LX189362</t>
  </si>
  <si>
    <t>71090229</t>
  </si>
  <si>
    <t>湘KL982挂</t>
  </si>
  <si>
    <t>LA99FRZ35L0LHF399</t>
  </si>
  <si>
    <t>2024.7.20</t>
  </si>
  <si>
    <t>湘KV8167</t>
  </si>
  <si>
    <t>LZGJLGW44LX189366</t>
  </si>
  <si>
    <t>71090233</t>
  </si>
  <si>
    <t>湘KW986挂</t>
  </si>
  <si>
    <t>LA99FRZ31L0LHF402</t>
  </si>
  <si>
    <t>湘KP8729</t>
  </si>
  <si>
    <t>LZGJLGW4XLX189369</t>
  </si>
  <si>
    <t>71090236</t>
  </si>
  <si>
    <t>湘K7785挂</t>
  </si>
  <si>
    <t>LA99FRZ32L0LHF408</t>
  </si>
  <si>
    <t>2024.6.29</t>
  </si>
  <si>
    <t>湘KV9299</t>
  </si>
  <si>
    <t>LZGJLGW46LX189370</t>
  </si>
  <si>
    <t>71090237</t>
  </si>
  <si>
    <t>湘KE876挂</t>
  </si>
  <si>
    <t>LA99FRZ34L0LHF393</t>
  </si>
  <si>
    <t>湘KQ2879</t>
  </si>
  <si>
    <t>LZGJLGW43LX189357</t>
  </si>
  <si>
    <t>71090419</t>
  </si>
  <si>
    <t>湘KT595挂</t>
  </si>
  <si>
    <t>LA99FRZ39L0LHF406</t>
  </si>
  <si>
    <t>湘KL9127</t>
  </si>
  <si>
    <t>LZGJLGW45LX189361</t>
  </si>
  <si>
    <t>71090228</t>
  </si>
  <si>
    <t>湘KA069挂</t>
  </si>
  <si>
    <t>LA99FRZ32L0LHF411</t>
  </si>
  <si>
    <t>2024.7.24</t>
  </si>
  <si>
    <t>2024.7.25</t>
  </si>
  <si>
    <t>湘KK0927</t>
  </si>
  <si>
    <t>LZGJLGW42LX189365</t>
  </si>
  <si>
    <t>71090232</t>
  </si>
  <si>
    <t>湘KB396挂</t>
  </si>
  <si>
    <t>LA99FRZ3XL0LHF401</t>
  </si>
  <si>
    <t>湘KU8908</t>
  </si>
  <si>
    <t>LZGJLGW41LX189373</t>
  </si>
  <si>
    <t>71090240</t>
  </si>
  <si>
    <t>湘KF969挂</t>
  </si>
  <si>
    <t>LA99FRZ35L0LHF404</t>
  </si>
  <si>
    <t>湘KR7908</t>
  </si>
  <si>
    <t>LZGJLGW47LX189359</t>
  </si>
  <si>
    <t>71090421</t>
  </si>
  <si>
    <t>湘KX665挂</t>
  </si>
  <si>
    <t>LA99FRZ38L0LHF400</t>
  </si>
  <si>
    <t>湘KG0595</t>
  </si>
  <si>
    <t>LZGJLGW46LX189367</t>
  </si>
  <si>
    <t>湘KL357挂</t>
  </si>
  <si>
    <t>LA99FRZ36L0LHF394</t>
  </si>
  <si>
    <t>湘KV1965</t>
  </si>
  <si>
    <t>LZGJLGW45LX189375</t>
  </si>
  <si>
    <t>71090242</t>
  </si>
  <si>
    <t>湘KW668挂</t>
  </si>
  <si>
    <t>LA99FRZ33L0LHF398</t>
  </si>
  <si>
    <t>湘KG8013</t>
  </si>
  <si>
    <t>LZGJLGW43LX189360</t>
  </si>
  <si>
    <t>71090422</t>
  </si>
  <si>
    <t>湘KT803挂</t>
  </si>
  <si>
    <t>LEB39VRZ7P0001046</t>
  </si>
  <si>
    <t>湘KJ9997</t>
  </si>
  <si>
    <t>LZGJLGW40LX189364</t>
  </si>
  <si>
    <t>71090231</t>
  </si>
  <si>
    <t>湘KM500挂</t>
  </si>
  <si>
    <t>LEB39VRZ2P0001052</t>
  </si>
  <si>
    <t>电动</t>
  </si>
  <si>
    <t>湘K12968D</t>
  </si>
  <si>
    <t>LFCAH96W9N3001023</t>
  </si>
  <si>
    <t>湘KB395挂</t>
  </si>
  <si>
    <t>LA99FRZ36N0HTH136</t>
  </si>
  <si>
    <t>2024.6.22</t>
  </si>
  <si>
    <t>2024.11.9</t>
  </si>
  <si>
    <t>福瑞</t>
  </si>
  <si>
    <t>湘A91107D</t>
  </si>
  <si>
    <t>LFCAH96W3N3001373</t>
  </si>
  <si>
    <t>湘KC875挂</t>
  </si>
  <si>
    <t>LA99FRZ34N0HTH135</t>
  </si>
  <si>
    <t>2024.6.18</t>
  </si>
  <si>
    <t>湘K00338D</t>
  </si>
  <si>
    <t>LFCAH96W4N3002788</t>
  </si>
  <si>
    <t>EMLK220416278</t>
  </si>
  <si>
    <t>湘KV509挂</t>
  </si>
  <si>
    <t>LA9964E37N0HSN291</t>
  </si>
  <si>
    <t>2024.12.20</t>
  </si>
  <si>
    <t>2025.3.31</t>
  </si>
  <si>
    <t>紫金</t>
  </si>
  <si>
    <t>湘K00608D</t>
  </si>
  <si>
    <t>LFCAH96W0N3003582</t>
  </si>
  <si>
    <t>221001383</t>
  </si>
  <si>
    <t>湘KD826挂</t>
  </si>
  <si>
    <t>LA9964E36N0HSN296</t>
  </si>
  <si>
    <t>2025.1.3</t>
  </si>
  <si>
    <t>湘K01626D</t>
  </si>
  <si>
    <t>LFCAH96W1N3003493</t>
  </si>
  <si>
    <t>220417273</t>
  </si>
  <si>
    <t>湘KK313挂</t>
  </si>
  <si>
    <t>LA9964E32N0HSN330</t>
  </si>
  <si>
    <t>2024.12.30</t>
  </si>
  <si>
    <t>湘K01738D</t>
  </si>
  <si>
    <t>LFCAH96WXN3003492</t>
  </si>
  <si>
    <t>220417195</t>
  </si>
  <si>
    <t>湘KR276挂</t>
  </si>
  <si>
    <t>LA9964E35N0HSN290</t>
  </si>
  <si>
    <t>2025.4.8</t>
  </si>
  <si>
    <t>2024.5.8</t>
  </si>
  <si>
    <t>湘K01758D</t>
  </si>
  <si>
    <t>LFCAH96W5N3003562</t>
  </si>
  <si>
    <t>220417251</t>
  </si>
  <si>
    <t>湘KH185挂</t>
  </si>
  <si>
    <t>LA9964E33N0HSN336</t>
  </si>
  <si>
    <t>2025.4.11</t>
  </si>
  <si>
    <t>湘K01796D</t>
  </si>
  <si>
    <t>LFCAH96W4N3003553</t>
  </si>
  <si>
    <t>220417258</t>
  </si>
  <si>
    <t>湘KU039挂</t>
  </si>
  <si>
    <t>LA9964E32N0HSN305</t>
  </si>
  <si>
    <t>湘K01889D</t>
  </si>
  <si>
    <t>LFCAH96W0N3003551</t>
  </si>
  <si>
    <t>220417228</t>
  </si>
  <si>
    <t>湘K9083挂</t>
  </si>
  <si>
    <t>LA9964E39N0HSN289</t>
  </si>
  <si>
    <t>湘K02318D</t>
  </si>
  <si>
    <t>LFCAH96W7N3003577</t>
  </si>
  <si>
    <t>221001415</t>
  </si>
  <si>
    <t>湘KY528挂</t>
  </si>
  <si>
    <t>LA9964E38N0HSN297</t>
  </si>
  <si>
    <t>湘K02776D</t>
  </si>
  <si>
    <t>LFCAH96W2N3003549</t>
  </si>
  <si>
    <t>220417208</t>
  </si>
  <si>
    <t>湘KK658挂</t>
  </si>
  <si>
    <t>LA9964E34N0HSN328</t>
  </si>
  <si>
    <t>湘K03356D</t>
  </si>
  <si>
    <t>LFCAH96W5N3003559</t>
  </si>
  <si>
    <t>220417200</t>
  </si>
  <si>
    <t>湘KH303挂</t>
  </si>
  <si>
    <t>LA9964E39N0HSN325</t>
  </si>
  <si>
    <t>湘K03609D</t>
  </si>
  <si>
    <t>LFCAH96W3N3003494</t>
  </si>
  <si>
    <t>221001335</t>
  </si>
  <si>
    <t>湘KU993挂</t>
  </si>
  <si>
    <t>LA9964E35N0HSN287</t>
  </si>
  <si>
    <t>湘K05007D</t>
  </si>
  <si>
    <t>LFCAH96W0N3002836</t>
  </si>
  <si>
    <t>220417004</t>
  </si>
  <si>
    <t>湘KA583挂</t>
  </si>
  <si>
    <t>LA9964E38N0HSN316</t>
  </si>
  <si>
    <t>湘K05236D</t>
  </si>
  <si>
    <t>LFCAH96WXN3003556</t>
  </si>
  <si>
    <t>220417212</t>
  </si>
  <si>
    <t>湘KA726挂</t>
  </si>
  <si>
    <t>LA9964E37N0HSN288</t>
  </si>
  <si>
    <t>湘K05538D</t>
  </si>
  <si>
    <t>LFCAH96W5N3002833</t>
  </si>
  <si>
    <t>220416319</t>
  </si>
  <si>
    <t>湘KN181挂</t>
  </si>
  <si>
    <t>LA9964E37N0HSN338</t>
  </si>
  <si>
    <t>湘K05676D</t>
  </si>
  <si>
    <t>LFCAH96W0N3003579</t>
  </si>
  <si>
    <t>221001403</t>
  </si>
  <si>
    <t>湘KT705挂</t>
  </si>
  <si>
    <t>LA9964E31N0HSN335</t>
  </si>
  <si>
    <t>湘K05768D</t>
  </si>
  <si>
    <t>LFCAH96W4N3003519</t>
  </si>
  <si>
    <t>220417209</t>
  </si>
  <si>
    <t>湘K8933挂</t>
  </si>
  <si>
    <t>LA9964E31N0HSN318</t>
  </si>
  <si>
    <t>湘K05806D</t>
  </si>
  <si>
    <t>LFCAH96W5N3003724</t>
  </si>
  <si>
    <t>221022009</t>
  </si>
  <si>
    <t>湘K7133挂</t>
  </si>
  <si>
    <t>LA9964E30N0HSN326</t>
  </si>
  <si>
    <t>2025.1.19</t>
  </si>
  <si>
    <t>湘K06218D</t>
  </si>
  <si>
    <t>LFCAH96W0N3003520</t>
  </si>
  <si>
    <t>湘KT117挂</t>
  </si>
  <si>
    <t>LA9964E38N0HSN333</t>
  </si>
  <si>
    <t>湘K06276D</t>
  </si>
  <si>
    <t>LFCAH96WXN3003721</t>
  </si>
  <si>
    <t>湘KT582挂</t>
  </si>
  <si>
    <t>LA9964E3XN0HSN298</t>
  </si>
  <si>
    <t>湘K06506D</t>
  </si>
  <si>
    <t>LFCAH96W8N3003555</t>
  </si>
  <si>
    <t>湘KA727挂</t>
  </si>
  <si>
    <t>LA9964E3XN0HSN334</t>
  </si>
  <si>
    <t>湘K06596D</t>
  </si>
  <si>
    <t>LFCAH96W7N3002834</t>
  </si>
  <si>
    <t>湘KH169挂</t>
  </si>
  <si>
    <t>LA9964E32N0HSN294</t>
  </si>
  <si>
    <t>湘K06838D</t>
  </si>
  <si>
    <t>LFCAH96W2N3003552</t>
  </si>
  <si>
    <t>湘KU565挂</t>
  </si>
  <si>
    <t>LA9964E3XN0HSN320</t>
  </si>
  <si>
    <t>湘K07916D</t>
  </si>
  <si>
    <t>LFCAH96W9N3003516</t>
  </si>
  <si>
    <t>湘KP096挂</t>
  </si>
  <si>
    <t>LA9964E30N0HSN312</t>
  </si>
  <si>
    <t>湘K08797D</t>
  </si>
  <si>
    <t>LFCAH96W3N3003561</t>
  </si>
  <si>
    <t>湘KF387挂</t>
  </si>
  <si>
    <t>LA9964E32N0HSN313</t>
  </si>
  <si>
    <t>湘K09288D</t>
  </si>
  <si>
    <t>LFCAH96W6N3002789</t>
  </si>
  <si>
    <t>220416276</t>
  </si>
  <si>
    <t>湘KM869挂</t>
  </si>
  <si>
    <t>LA9964E30N0HSN309</t>
  </si>
  <si>
    <t>湘K10178D</t>
  </si>
  <si>
    <t>LFCAH96W4N3002838</t>
  </si>
  <si>
    <t>湘KP188挂</t>
  </si>
  <si>
    <t>LA9964E33N0HSN322</t>
  </si>
  <si>
    <t>湘K10328D</t>
  </si>
  <si>
    <t>LFCAH96W3N3003575</t>
  </si>
  <si>
    <t>湘KN258挂</t>
  </si>
  <si>
    <t>LA9964E34N0HSN295</t>
  </si>
  <si>
    <t>湘K10538D</t>
  </si>
  <si>
    <t>LFCAH96W9N3002589</t>
  </si>
  <si>
    <t>湘KB068挂</t>
  </si>
  <si>
    <t>LA9964E36N0HSN329</t>
  </si>
  <si>
    <t>湘K11516D</t>
  </si>
  <si>
    <t>LFCAH96W7N3003546</t>
  </si>
  <si>
    <t>221001410</t>
  </si>
  <si>
    <t>湘KF515挂</t>
  </si>
  <si>
    <t>LA9964E36N0HSN332</t>
  </si>
  <si>
    <t>湘K11567D</t>
  </si>
  <si>
    <t>LFCAH96W2N3003583</t>
  </si>
  <si>
    <t>湘KB697挂</t>
  </si>
  <si>
    <t>LA9964E3XN0HSN284</t>
  </si>
  <si>
    <t>湘K11829D</t>
  </si>
  <si>
    <t>LFCAH96W1N3003560</t>
  </si>
  <si>
    <t>湘KV125挂</t>
  </si>
  <si>
    <t>LA9964E34N0HSN331</t>
  </si>
  <si>
    <t>湘K11989D</t>
  </si>
  <si>
    <t>LFCAH96W7N3003580</t>
  </si>
  <si>
    <t>湘KA880挂</t>
  </si>
  <si>
    <t>LA9964E39N0HSN292</t>
  </si>
  <si>
    <t>湘K12956D</t>
  </si>
  <si>
    <t>LFCAH96WXN3003573</t>
  </si>
  <si>
    <t>湘KW276挂</t>
  </si>
  <si>
    <t>LA9964E37N0HSN324</t>
  </si>
  <si>
    <t>湘K13179D</t>
  </si>
  <si>
    <t>LFCAH96W3N3003558</t>
  </si>
  <si>
    <t>220417189</t>
  </si>
  <si>
    <t>湘KC168挂</t>
  </si>
  <si>
    <t>LA9964E33N0HSN286</t>
  </si>
  <si>
    <t>湘K13258D</t>
  </si>
  <si>
    <t>LFCAH96W3N3003723</t>
  </si>
  <si>
    <t>湘KN505挂</t>
  </si>
  <si>
    <t>LA9964E36N0HSN315</t>
  </si>
  <si>
    <t>湘K15109D</t>
  </si>
  <si>
    <t>LFCAH96W1N3003722</t>
  </si>
  <si>
    <t>湘KX526挂</t>
  </si>
  <si>
    <t>LA9964E3XN0HSN317</t>
  </si>
  <si>
    <t>湘K15119D</t>
  </si>
  <si>
    <t>LFCAH96W9N3003726</t>
  </si>
  <si>
    <t>221022012</t>
  </si>
  <si>
    <t>湘KL728挂</t>
  </si>
  <si>
    <t>LA9964E39N0HSN311</t>
  </si>
  <si>
    <t>湘K15579D</t>
  </si>
  <si>
    <t>LFCAH96W9N3002835</t>
  </si>
  <si>
    <t>湘KM083挂</t>
  </si>
  <si>
    <t>LA9964E30N0HSN293</t>
  </si>
  <si>
    <t>湘K15628D</t>
  </si>
  <si>
    <t>LFCAH96W5N3003576</t>
  </si>
  <si>
    <t>湘KY529挂</t>
  </si>
  <si>
    <t>LA9964E31N0HSN321</t>
  </si>
  <si>
    <t>湘K15629D</t>
  </si>
  <si>
    <t>LFCAH96W7N3003725</t>
  </si>
  <si>
    <t>湘KX077挂</t>
  </si>
  <si>
    <t>LA9964E31N0HSN299</t>
  </si>
  <si>
    <t>湘K15996D</t>
  </si>
  <si>
    <t>LFCAH96W9N3003550</t>
  </si>
  <si>
    <t>湘KG222挂</t>
  </si>
  <si>
    <t>LA9964E34N0HSN300</t>
  </si>
  <si>
    <t>湘K16209D</t>
  </si>
  <si>
    <t>LFCAH96W2N3003521</t>
  </si>
  <si>
    <t>湘KW698挂</t>
  </si>
  <si>
    <t>LA9964E38N0HSN302</t>
  </si>
  <si>
    <t>湘K19656D</t>
  </si>
  <si>
    <t>LFCAH96W9N3003581</t>
  </si>
  <si>
    <t>湘KB958挂</t>
  </si>
  <si>
    <t>LA9964E35N0HSN306</t>
  </si>
  <si>
    <t>湘K16259D</t>
  </si>
  <si>
    <t>LFCAH96W6N3003554</t>
  </si>
  <si>
    <t>湘KD323挂</t>
  </si>
  <si>
    <t>LA9964E31N0HSN285</t>
  </si>
  <si>
    <t>湘K16296D</t>
  </si>
  <si>
    <t>LFCAH96W1N3003557</t>
  </si>
  <si>
    <t>湘K9207挂</t>
  </si>
  <si>
    <t>LA9964E36N0HSN301</t>
  </si>
  <si>
    <t>湘K16579D</t>
  </si>
  <si>
    <t>LFCAH96W1N3002831</t>
  </si>
  <si>
    <t>湘KA183挂</t>
  </si>
  <si>
    <t>LA9964E37N0HSN307</t>
  </si>
  <si>
    <t>湘K17226D</t>
  </si>
  <si>
    <t>LFCAH96W6N3003585</t>
  </si>
  <si>
    <t>湘KJ306挂</t>
  </si>
  <si>
    <t>LA9964E39N0HSN308</t>
  </si>
  <si>
    <t>湘K17998D</t>
  </si>
  <si>
    <t>LFCAH96W4N3003584</t>
  </si>
  <si>
    <t>湘KC106挂</t>
  </si>
  <si>
    <t>LA9964E31N0HSN304</t>
  </si>
  <si>
    <t>湘K18017D</t>
  </si>
  <si>
    <t>LFCAH96W0N3003548</t>
  </si>
  <si>
    <t>湘KL963挂</t>
  </si>
  <si>
    <t>LA9964E34N0HSN314</t>
  </si>
  <si>
    <t>湘K18029D</t>
  </si>
  <si>
    <t>LFCAH96W6N3002615</t>
  </si>
  <si>
    <t>湘KV016挂</t>
  </si>
  <si>
    <t>LA9964E35N0HSN337</t>
  </si>
  <si>
    <t>湘K18219D</t>
  </si>
  <si>
    <t>LFCAH96W1N3003574</t>
  </si>
  <si>
    <t>湘K8288挂</t>
  </si>
  <si>
    <t>LA9964E35N0HSN323</t>
  </si>
  <si>
    <t>湘K18226D</t>
  </si>
  <si>
    <t>LFCAH96W3N3002832</t>
  </si>
  <si>
    <t>湘KF396挂</t>
  </si>
  <si>
    <t>LA9964E33N0HSN319</t>
  </si>
  <si>
    <t>湘K19016D</t>
  </si>
  <si>
    <t>LFCAH96W0N3003517</t>
  </si>
  <si>
    <t>湘KN036挂</t>
  </si>
  <si>
    <t>LA9964E3XN0HSN303</t>
  </si>
  <si>
    <t>湘K19369D</t>
  </si>
  <si>
    <t>LFCAH96W2N3003518</t>
  </si>
  <si>
    <t>湘KY029挂</t>
  </si>
  <si>
    <t>LA9964E37N0HSN310</t>
  </si>
  <si>
    <t>湘K16256D</t>
  </si>
  <si>
    <t>LFCAH96W2N3002837</t>
  </si>
  <si>
    <t>220416326</t>
  </si>
  <si>
    <t>湘KM205挂</t>
  </si>
  <si>
    <t>LA9964E32N0HSN327</t>
  </si>
  <si>
    <t>湘KC720挂</t>
  </si>
  <si>
    <t>L1ABFA535M1040439</t>
  </si>
  <si>
    <t>湘KX629挂</t>
  </si>
  <si>
    <t>LA9B40Z3XL0YCG393</t>
  </si>
  <si>
    <t>3个新侧翻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</si>
</sst>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3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0" fontId="0" fillId="0" borderId="4" xfId="0" applyNumberForma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3" fontId="0" fillId="0" borderId="2" xfId="0" applyNumberFormat="1" applyFill="1" applyBorder="1" applyAlignment="1">
      <alignment vertical="center"/>
    </xf>
    <xf numFmtId="9" fontId="0" fillId="0" borderId="2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43" fontId="0" fillId="0" borderId="2" xfId="0" applyNumberFormat="1" applyFill="1" applyBorder="1" applyAlignment="1">
      <alignment horizontal="center" vertical="center"/>
    </xf>
    <xf numFmtId="43" fontId="0" fillId="0" borderId="3" xfId="0" applyNumberFormat="1" applyFill="1" applyBorder="1" applyAlignment="1">
      <alignment horizontal="center" vertical="center"/>
    </xf>
    <xf numFmtId="43" fontId="0" fillId="0" borderId="4" xfId="0" applyNumberFormat="1" applyFill="1" applyBorder="1" applyAlignment="1">
      <alignment horizontal="center" vertical="center"/>
    </xf>
    <xf numFmtId="43" fontId="0" fillId="0" borderId="6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43" fontId="0" fillId="0" borderId="2" xfId="0" applyNumberForma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40"/>
  <sheetViews>
    <sheetView workbookViewId="0">
      <pane xSplit="4" ySplit="2" topLeftCell="Q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8.89166666666667" defaultRowHeight="13.5"/>
  <cols>
    <col min="1" max="1" width="7.33333333333333" style="3" customWidth="1"/>
    <col min="2" max="2" width="10.8916666666667" style="3" customWidth="1"/>
    <col min="3" max="3" width="7.55833333333333" style="3" customWidth="1"/>
    <col min="4" max="4" width="10.225" style="1" customWidth="1"/>
    <col min="5" max="5" width="20.225" style="1" customWidth="1"/>
    <col min="6" max="6" width="14.4416666666667" style="1" customWidth="1"/>
    <col min="7" max="7" width="11.4416666666667" style="1" customWidth="1"/>
    <col min="8" max="8" width="19.5583333333333" style="1" customWidth="1"/>
    <col min="9" max="9" width="12.225" style="3" customWidth="1"/>
    <col min="10" max="10" width="12.5583333333333" style="3" customWidth="1"/>
    <col min="11" max="12" width="12.4416666666667" style="3" customWidth="1"/>
    <col min="13" max="13" width="12.4416666666667" style="1" customWidth="1"/>
    <col min="14" max="14" width="12.4416666666667" style="4" customWidth="1"/>
    <col min="15" max="15" width="11.225" style="4" customWidth="1"/>
    <col min="16" max="16" width="11.5583333333333" style="1" customWidth="1"/>
    <col min="17" max="17" width="14.5583333333333" style="3" customWidth="1"/>
    <col min="18" max="18" width="11.4416666666667" style="5" customWidth="1"/>
    <col min="19" max="19" width="14.5583333333333" style="4" customWidth="1"/>
    <col min="20" max="20" width="8.66666666666667" style="1" customWidth="1"/>
    <col min="21" max="21" width="15" style="3" customWidth="1"/>
    <col min="22" max="22" width="12" style="3" customWidth="1"/>
    <col min="23" max="23" width="10.8916666666667" style="1" customWidth="1"/>
    <col min="24" max="24" width="12.8916666666667" style="1" customWidth="1"/>
    <col min="25" max="25" width="11.3333333333333" style="1" customWidth="1"/>
    <col min="26" max="26" width="12.225" style="1" customWidth="1"/>
    <col min="27" max="27" width="8.55833333333333" style="1" customWidth="1"/>
    <col min="28" max="28" width="11.4416666666667" style="1" customWidth="1"/>
    <col min="29" max="29" width="10.225" style="1" customWidth="1"/>
    <col min="30" max="31" width="16.4416666666667" style="1"/>
    <col min="32" max="16384" width="8.89166666666667" style="1"/>
  </cols>
  <sheetData>
    <row r="1" s="1" customFormat="1" spans="1:30">
      <c r="A1" s="6" t="s">
        <v>0</v>
      </c>
      <c r="B1" s="7" t="s">
        <v>1</v>
      </c>
      <c r="C1" s="7" t="s">
        <v>2</v>
      </c>
      <c r="D1" s="8" t="s">
        <v>3</v>
      </c>
      <c r="E1" s="9"/>
      <c r="F1" s="9"/>
      <c r="G1" s="8" t="s">
        <v>4</v>
      </c>
      <c r="H1" s="9"/>
      <c r="I1" s="7" t="s">
        <v>5</v>
      </c>
      <c r="J1" s="17" t="s">
        <v>6</v>
      </c>
      <c r="K1" s="18"/>
      <c r="L1" s="18"/>
      <c r="M1" s="18"/>
      <c r="N1" s="18"/>
      <c r="O1" s="19"/>
      <c r="P1" s="17" t="s">
        <v>7</v>
      </c>
      <c r="Q1" s="18"/>
      <c r="R1" s="25"/>
      <c r="S1" s="26"/>
      <c r="T1" s="18"/>
      <c r="U1" s="18"/>
      <c r="V1" s="19"/>
      <c r="W1" s="8" t="s">
        <v>8</v>
      </c>
      <c r="X1" s="9"/>
      <c r="Y1" s="9"/>
      <c r="Z1" s="9"/>
      <c r="AA1" s="9"/>
      <c r="AB1" s="9"/>
      <c r="AC1" s="28"/>
      <c r="AD1" s="7" t="s">
        <v>9</v>
      </c>
    </row>
    <row r="2" s="1" customFormat="1" spans="1:30">
      <c r="A2" s="10"/>
      <c r="B2" s="7"/>
      <c r="C2" s="7"/>
      <c r="D2" s="7" t="s">
        <v>10</v>
      </c>
      <c r="E2" s="7" t="s">
        <v>11</v>
      </c>
      <c r="F2" s="7" t="s">
        <v>12</v>
      </c>
      <c r="G2" s="7" t="s">
        <v>10</v>
      </c>
      <c r="H2" s="7" t="s">
        <v>11</v>
      </c>
      <c r="I2" s="7"/>
      <c r="J2" s="7" t="s">
        <v>13</v>
      </c>
      <c r="K2" s="7" t="s">
        <v>6</v>
      </c>
      <c r="L2" s="7" t="s">
        <v>14</v>
      </c>
      <c r="M2" s="7" t="s">
        <v>15</v>
      </c>
      <c r="N2" s="20" t="s">
        <v>16</v>
      </c>
      <c r="O2" s="20" t="s">
        <v>17</v>
      </c>
      <c r="P2" s="7" t="s">
        <v>13</v>
      </c>
      <c r="Q2" s="7" t="s">
        <v>18</v>
      </c>
      <c r="R2" s="27" t="s">
        <v>19</v>
      </c>
      <c r="S2" s="20" t="s">
        <v>20</v>
      </c>
      <c r="T2" s="7" t="s">
        <v>15</v>
      </c>
      <c r="U2" s="7" t="s">
        <v>16</v>
      </c>
      <c r="V2" s="20" t="s">
        <v>17</v>
      </c>
      <c r="W2" s="7" t="s">
        <v>13</v>
      </c>
      <c r="X2" s="7" t="s">
        <v>21</v>
      </c>
      <c r="Y2" s="27" t="s">
        <v>19</v>
      </c>
      <c r="Z2" s="20" t="s">
        <v>20</v>
      </c>
      <c r="AA2" s="7" t="s">
        <v>15</v>
      </c>
      <c r="AB2" s="7" t="s">
        <v>16</v>
      </c>
      <c r="AC2" s="20" t="s">
        <v>17</v>
      </c>
      <c r="AD2" s="7"/>
    </row>
    <row r="3" s="1" customFormat="1" spans="1:30">
      <c r="A3" s="8">
        <v>1</v>
      </c>
      <c r="B3" s="7" t="s">
        <v>22</v>
      </c>
      <c r="C3" s="7" t="s">
        <v>23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21">
        <v>44311</v>
      </c>
      <c r="J3" s="22" t="s">
        <v>29</v>
      </c>
      <c r="K3" s="20">
        <v>3136</v>
      </c>
      <c r="L3" s="20">
        <v>745.08</v>
      </c>
      <c r="M3" s="7">
        <f t="shared" ref="M3:M9" si="0">_xlfn.DAYS("2025/4/20","2024/4/30")</f>
        <v>355</v>
      </c>
      <c r="N3" s="20">
        <f>(K3+L3)/365*M3</f>
        <v>3774.74904109589</v>
      </c>
      <c r="O3" s="20" t="s">
        <v>30</v>
      </c>
      <c r="P3" s="7" t="s">
        <v>31</v>
      </c>
      <c r="Q3" s="20">
        <v>0</v>
      </c>
      <c r="R3" s="27">
        <v>0</v>
      </c>
      <c r="S3" s="20">
        <f>Q3*(1-R3)</f>
        <v>0</v>
      </c>
      <c r="T3" s="7">
        <v>0</v>
      </c>
      <c r="U3" s="20">
        <f>S3/365*T3</f>
        <v>0</v>
      </c>
      <c r="V3" s="20" t="s">
        <v>32</v>
      </c>
      <c r="W3" s="7" t="s">
        <v>33</v>
      </c>
      <c r="X3" s="7">
        <v>0</v>
      </c>
      <c r="Y3" s="7">
        <v>0</v>
      </c>
      <c r="Z3" s="7">
        <f t="shared" ref="Z3:Z10" si="1">X3*(1-Y3)</f>
        <v>0</v>
      </c>
      <c r="AA3" s="7">
        <v>0</v>
      </c>
      <c r="AB3" s="20">
        <f t="shared" ref="AB3:AB9" si="2">X3/365*AA3</f>
        <v>0</v>
      </c>
      <c r="AC3" s="20" t="s">
        <v>32</v>
      </c>
      <c r="AD3" s="29">
        <f>N3+U3+AB3</f>
        <v>3774.74904109589</v>
      </c>
    </row>
    <row r="4" s="1" customFormat="1" spans="1:30">
      <c r="A4" s="8">
        <v>2</v>
      </c>
      <c r="B4" s="7" t="s">
        <v>22</v>
      </c>
      <c r="C4" s="7" t="s">
        <v>23</v>
      </c>
      <c r="D4" s="11" t="s">
        <v>34</v>
      </c>
      <c r="E4" s="11" t="s">
        <v>35</v>
      </c>
      <c r="F4" s="11" t="s">
        <v>36</v>
      </c>
      <c r="G4" s="11" t="s">
        <v>37</v>
      </c>
      <c r="H4" s="11" t="s">
        <v>38</v>
      </c>
      <c r="I4" s="21">
        <v>44311</v>
      </c>
      <c r="J4" s="22" t="s">
        <v>29</v>
      </c>
      <c r="K4" s="20">
        <v>4928</v>
      </c>
      <c r="L4" s="20">
        <v>745.08</v>
      </c>
      <c r="M4" s="7">
        <f t="shared" si="0"/>
        <v>355</v>
      </c>
      <c r="N4" s="20">
        <f t="shared" ref="N4:N35" si="3">(K4+L4)/365*M4</f>
        <v>5517.65315068493</v>
      </c>
      <c r="O4" s="20" t="s">
        <v>30</v>
      </c>
      <c r="P4" s="7" t="s">
        <v>31</v>
      </c>
      <c r="Q4" s="20">
        <v>0</v>
      </c>
      <c r="R4" s="27">
        <v>0</v>
      </c>
      <c r="S4" s="20">
        <f>Q4*(1-R4)</f>
        <v>0</v>
      </c>
      <c r="T4" s="7">
        <v>0</v>
      </c>
      <c r="U4" s="20">
        <f>S4/365*T4</f>
        <v>0</v>
      </c>
      <c r="V4" s="20" t="s">
        <v>32</v>
      </c>
      <c r="W4" s="7" t="s">
        <v>33</v>
      </c>
      <c r="X4" s="7">
        <v>0</v>
      </c>
      <c r="Y4" s="7">
        <v>0</v>
      </c>
      <c r="Z4" s="7">
        <f t="shared" si="1"/>
        <v>0</v>
      </c>
      <c r="AA4" s="7">
        <v>0</v>
      </c>
      <c r="AB4" s="20">
        <f t="shared" si="2"/>
        <v>0</v>
      </c>
      <c r="AC4" s="20" t="s">
        <v>32</v>
      </c>
      <c r="AD4" s="29">
        <f t="shared" ref="AD3:AD66" si="4">N4+U4+AB4</f>
        <v>5517.65315068493</v>
      </c>
    </row>
    <row r="5" s="1" customFormat="1" spans="1:30">
      <c r="A5" s="8">
        <v>3</v>
      </c>
      <c r="B5" s="7" t="s">
        <v>22</v>
      </c>
      <c r="C5" s="7" t="s">
        <v>23</v>
      </c>
      <c r="D5" s="11" t="s">
        <v>39</v>
      </c>
      <c r="E5" s="11" t="s">
        <v>40</v>
      </c>
      <c r="F5" s="11" t="s">
        <v>41</v>
      </c>
      <c r="G5" s="11" t="s">
        <v>42</v>
      </c>
      <c r="H5" s="11" t="s">
        <v>43</v>
      </c>
      <c r="I5" s="21">
        <v>44311</v>
      </c>
      <c r="J5" s="22" t="s">
        <v>29</v>
      </c>
      <c r="K5" s="20">
        <v>3136</v>
      </c>
      <c r="L5" s="20">
        <v>745.08</v>
      </c>
      <c r="M5" s="7">
        <f t="shared" si="0"/>
        <v>355</v>
      </c>
      <c r="N5" s="20">
        <f t="shared" si="3"/>
        <v>3774.74904109589</v>
      </c>
      <c r="O5" s="20" t="s">
        <v>30</v>
      </c>
      <c r="P5" s="7" t="s">
        <v>31</v>
      </c>
      <c r="Q5" s="20">
        <v>0</v>
      </c>
      <c r="R5" s="27">
        <v>0</v>
      </c>
      <c r="S5" s="20">
        <f>Q5*(1-R5)</f>
        <v>0</v>
      </c>
      <c r="T5" s="7">
        <v>0</v>
      </c>
      <c r="U5" s="20">
        <f>S5/365*T5</f>
        <v>0</v>
      </c>
      <c r="V5" s="20" t="s">
        <v>32</v>
      </c>
      <c r="W5" s="7" t="s">
        <v>33</v>
      </c>
      <c r="X5" s="7">
        <v>0</v>
      </c>
      <c r="Y5" s="7">
        <v>0</v>
      </c>
      <c r="Z5" s="7">
        <f t="shared" si="1"/>
        <v>0</v>
      </c>
      <c r="AA5" s="7">
        <v>0</v>
      </c>
      <c r="AB5" s="20">
        <f t="shared" si="2"/>
        <v>0</v>
      </c>
      <c r="AC5" s="20" t="s">
        <v>32</v>
      </c>
      <c r="AD5" s="29">
        <f t="shared" si="4"/>
        <v>3774.74904109589</v>
      </c>
    </row>
    <row r="6" s="1" customFormat="1" spans="1:30">
      <c r="A6" s="8">
        <v>4</v>
      </c>
      <c r="B6" s="7" t="s">
        <v>22</v>
      </c>
      <c r="C6" s="7" t="s">
        <v>23</v>
      </c>
      <c r="D6" s="11" t="s">
        <v>44</v>
      </c>
      <c r="E6" s="11" t="s">
        <v>45</v>
      </c>
      <c r="F6" s="11" t="s">
        <v>46</v>
      </c>
      <c r="G6" s="11" t="s">
        <v>47</v>
      </c>
      <c r="H6" s="11" t="s">
        <v>48</v>
      </c>
      <c r="I6" s="21">
        <v>44311</v>
      </c>
      <c r="J6" s="22" t="s">
        <v>29</v>
      </c>
      <c r="K6" s="20">
        <v>3136</v>
      </c>
      <c r="L6" s="20">
        <v>745.08</v>
      </c>
      <c r="M6" s="7">
        <f t="shared" si="0"/>
        <v>355</v>
      </c>
      <c r="N6" s="20">
        <f t="shared" si="3"/>
        <v>3774.74904109589</v>
      </c>
      <c r="O6" s="20" t="s">
        <v>30</v>
      </c>
      <c r="P6" s="7" t="s">
        <v>29</v>
      </c>
      <c r="Q6" s="20">
        <v>16313.0488888889</v>
      </c>
      <c r="R6" s="27">
        <v>0.15</v>
      </c>
      <c r="S6" s="20">
        <f>Q6*(1-R6)</f>
        <v>13866.0915555556</v>
      </c>
      <c r="T6" s="7">
        <f t="shared" ref="T6:T9" si="5">_xlfn.DAYS("2025/4/20","2024/4/30")</f>
        <v>355</v>
      </c>
      <c r="U6" s="20">
        <f>S6/365*T6</f>
        <v>13486.1986362253</v>
      </c>
      <c r="V6" s="20" t="s">
        <v>30</v>
      </c>
      <c r="W6" s="7" t="s">
        <v>33</v>
      </c>
      <c r="X6" s="7">
        <v>0</v>
      </c>
      <c r="Y6" s="7">
        <v>0</v>
      </c>
      <c r="Z6" s="7">
        <f t="shared" si="1"/>
        <v>0</v>
      </c>
      <c r="AA6" s="7">
        <v>0</v>
      </c>
      <c r="AB6" s="20">
        <f t="shared" si="2"/>
        <v>0</v>
      </c>
      <c r="AC6" s="20" t="s">
        <v>32</v>
      </c>
      <c r="AD6" s="29">
        <f t="shared" si="4"/>
        <v>17260.9476773212</v>
      </c>
    </row>
    <row r="7" s="1" customFormat="1" spans="1:30">
      <c r="A7" s="8">
        <v>5</v>
      </c>
      <c r="B7" s="7" t="s">
        <v>22</v>
      </c>
      <c r="C7" s="7" t="s">
        <v>23</v>
      </c>
      <c r="D7" s="11" t="s">
        <v>49</v>
      </c>
      <c r="E7" s="11" t="s">
        <v>50</v>
      </c>
      <c r="F7" s="11" t="s">
        <v>51</v>
      </c>
      <c r="G7" s="11" t="s">
        <v>52</v>
      </c>
      <c r="H7" s="11" t="s">
        <v>53</v>
      </c>
      <c r="I7" s="21">
        <v>44311</v>
      </c>
      <c r="J7" s="22" t="s">
        <v>29</v>
      </c>
      <c r="K7" s="20">
        <v>4480</v>
      </c>
      <c r="L7" s="20">
        <v>745.08</v>
      </c>
      <c r="M7" s="7">
        <f t="shared" si="0"/>
        <v>355</v>
      </c>
      <c r="N7" s="20">
        <f t="shared" si="3"/>
        <v>5081.92712328767</v>
      </c>
      <c r="O7" s="20" t="s">
        <v>30</v>
      </c>
      <c r="P7" s="7" t="s">
        <v>29</v>
      </c>
      <c r="Q7" s="20">
        <v>21750.73</v>
      </c>
      <c r="R7" s="27">
        <v>0.15</v>
      </c>
      <c r="S7" s="20">
        <f t="shared" ref="S7:S38" si="6">Q7*(1-R7)</f>
        <v>18488.1205</v>
      </c>
      <c r="T7" s="7">
        <f t="shared" si="5"/>
        <v>355</v>
      </c>
      <c r="U7" s="20">
        <f t="shared" ref="U7:U38" si="7">S7/365*T7</f>
        <v>17981.5966506849</v>
      </c>
      <c r="V7" s="20" t="s">
        <v>30</v>
      </c>
      <c r="W7" s="7" t="s">
        <v>33</v>
      </c>
      <c r="X7" s="7">
        <v>0</v>
      </c>
      <c r="Y7" s="7">
        <v>0</v>
      </c>
      <c r="Z7" s="7">
        <f t="shared" si="1"/>
        <v>0</v>
      </c>
      <c r="AA7" s="7">
        <v>0</v>
      </c>
      <c r="AB7" s="20">
        <f t="shared" si="2"/>
        <v>0</v>
      </c>
      <c r="AC7" s="20" t="s">
        <v>32</v>
      </c>
      <c r="AD7" s="29">
        <f t="shared" si="4"/>
        <v>23063.5237739726</v>
      </c>
    </row>
    <row r="8" s="1" customFormat="1" spans="1:30">
      <c r="A8" s="8">
        <v>6</v>
      </c>
      <c r="B8" s="7" t="s">
        <v>22</v>
      </c>
      <c r="C8" s="7" t="s">
        <v>23</v>
      </c>
      <c r="D8" s="12" t="s">
        <v>54</v>
      </c>
      <c r="E8" s="11" t="s">
        <v>55</v>
      </c>
      <c r="F8" s="11" t="s">
        <v>56</v>
      </c>
      <c r="G8" s="11" t="s">
        <v>57</v>
      </c>
      <c r="H8" s="11" t="s">
        <v>58</v>
      </c>
      <c r="I8" s="21">
        <v>44311</v>
      </c>
      <c r="J8" s="22" t="s">
        <v>29</v>
      </c>
      <c r="K8" s="20">
        <v>4928</v>
      </c>
      <c r="L8" s="20">
        <v>745.08</v>
      </c>
      <c r="M8" s="7">
        <f t="shared" si="0"/>
        <v>355</v>
      </c>
      <c r="N8" s="20">
        <f t="shared" si="3"/>
        <v>5517.65315068493</v>
      </c>
      <c r="O8" s="20" t="s">
        <v>30</v>
      </c>
      <c r="P8" s="7" t="s">
        <v>31</v>
      </c>
      <c r="Q8" s="20">
        <v>0</v>
      </c>
      <c r="R8" s="27">
        <v>0</v>
      </c>
      <c r="S8" s="20">
        <f t="shared" si="6"/>
        <v>0</v>
      </c>
      <c r="T8" s="7">
        <v>0</v>
      </c>
      <c r="U8" s="20">
        <f t="shared" si="7"/>
        <v>0</v>
      </c>
      <c r="V8" s="20" t="s">
        <v>32</v>
      </c>
      <c r="W8" s="7" t="s">
        <v>33</v>
      </c>
      <c r="X8" s="7">
        <v>0</v>
      </c>
      <c r="Y8" s="7">
        <v>0</v>
      </c>
      <c r="Z8" s="7">
        <f t="shared" si="1"/>
        <v>0</v>
      </c>
      <c r="AA8" s="7">
        <v>0</v>
      </c>
      <c r="AB8" s="20">
        <f t="shared" si="2"/>
        <v>0</v>
      </c>
      <c r="AC8" s="20" t="s">
        <v>32</v>
      </c>
      <c r="AD8" s="29">
        <f t="shared" si="4"/>
        <v>5517.65315068493</v>
      </c>
    </row>
    <row r="9" s="1" customFormat="1" spans="1:30">
      <c r="A9" s="8">
        <v>7</v>
      </c>
      <c r="B9" s="7" t="s">
        <v>22</v>
      </c>
      <c r="C9" s="7" t="s">
        <v>23</v>
      </c>
      <c r="D9" s="13" t="s">
        <v>59</v>
      </c>
      <c r="E9" s="11" t="s">
        <v>60</v>
      </c>
      <c r="F9" s="11" t="s">
        <v>61</v>
      </c>
      <c r="G9" s="12" t="s">
        <v>62</v>
      </c>
      <c r="H9" s="11" t="s">
        <v>63</v>
      </c>
      <c r="I9" s="21">
        <v>44311</v>
      </c>
      <c r="J9" s="22" t="s">
        <v>29</v>
      </c>
      <c r="K9" s="20">
        <v>3136</v>
      </c>
      <c r="L9" s="20">
        <v>745.08</v>
      </c>
      <c r="M9" s="7">
        <f t="shared" si="0"/>
        <v>355</v>
      </c>
      <c r="N9" s="20">
        <f t="shared" si="3"/>
        <v>3774.74904109589</v>
      </c>
      <c r="O9" s="20" t="s">
        <v>30</v>
      </c>
      <c r="P9" s="7" t="s">
        <v>29</v>
      </c>
      <c r="Q9" s="20">
        <v>16313.0488888889</v>
      </c>
      <c r="R9" s="27">
        <v>0.15</v>
      </c>
      <c r="S9" s="20">
        <f t="shared" si="6"/>
        <v>13866.0915555556</v>
      </c>
      <c r="T9" s="7">
        <f t="shared" si="5"/>
        <v>355</v>
      </c>
      <c r="U9" s="20">
        <f t="shared" si="7"/>
        <v>13486.1986362253</v>
      </c>
      <c r="V9" s="20" t="s">
        <v>30</v>
      </c>
      <c r="W9" s="7" t="s">
        <v>33</v>
      </c>
      <c r="X9" s="7">
        <v>0</v>
      </c>
      <c r="Y9" s="7">
        <v>0</v>
      </c>
      <c r="Z9" s="7">
        <f t="shared" si="1"/>
        <v>0</v>
      </c>
      <c r="AA9" s="7">
        <v>0</v>
      </c>
      <c r="AB9" s="20">
        <f t="shared" si="2"/>
        <v>0</v>
      </c>
      <c r="AC9" s="20" t="s">
        <v>32</v>
      </c>
      <c r="AD9" s="29">
        <f t="shared" si="4"/>
        <v>17260.9476773212</v>
      </c>
    </row>
    <row r="10" s="1" customFormat="1" spans="1:30">
      <c r="A10" s="8">
        <v>8</v>
      </c>
      <c r="B10" s="7" t="s">
        <v>64</v>
      </c>
      <c r="C10" s="7" t="s">
        <v>23</v>
      </c>
      <c r="D10" s="11" t="s">
        <v>65</v>
      </c>
      <c r="E10" s="11" t="s">
        <v>66</v>
      </c>
      <c r="F10" s="11">
        <v>77436778</v>
      </c>
      <c r="G10" s="11" t="s">
        <v>67</v>
      </c>
      <c r="H10" s="11" t="s">
        <v>68</v>
      </c>
      <c r="I10" s="23">
        <v>44432</v>
      </c>
      <c r="J10" s="7" t="s">
        <v>69</v>
      </c>
      <c r="K10" s="7">
        <v>4480</v>
      </c>
      <c r="L10" s="7">
        <v>688.8</v>
      </c>
      <c r="M10" s="7">
        <f t="shared" ref="M10:M13" si="8">_xlfn.DAYS("2024/8/9","2024/4/30")</f>
        <v>101</v>
      </c>
      <c r="N10" s="20">
        <f t="shared" si="3"/>
        <v>1430.27068493151</v>
      </c>
      <c r="O10" s="20" t="s">
        <v>30</v>
      </c>
      <c r="P10" s="7" t="s">
        <v>70</v>
      </c>
      <c r="Q10" s="7">
        <v>18801.97</v>
      </c>
      <c r="R10" s="27">
        <v>0.14</v>
      </c>
      <c r="S10" s="20">
        <f t="shared" si="6"/>
        <v>16169.6942</v>
      </c>
      <c r="T10" s="7">
        <f t="shared" ref="T10:T13" si="9">_xlfn.DAYS("2024/8/10","2024/4/30")</f>
        <v>102</v>
      </c>
      <c r="U10" s="20">
        <f t="shared" si="7"/>
        <v>4518.65426958904</v>
      </c>
      <c r="V10" s="20" t="s">
        <v>30</v>
      </c>
      <c r="W10" s="7" t="s">
        <v>71</v>
      </c>
      <c r="X10" s="7">
        <v>1200</v>
      </c>
      <c r="Y10" s="30">
        <v>0.5</v>
      </c>
      <c r="Z10" s="7">
        <f t="shared" si="1"/>
        <v>600</v>
      </c>
      <c r="AA10" s="7">
        <f t="shared" ref="AA10:AA13" si="10">_xlfn.DAYS("2024/8/11","2024/4/30")</f>
        <v>103</v>
      </c>
      <c r="AB10" s="20">
        <f>Z10/365*AA10</f>
        <v>169.315068493151</v>
      </c>
      <c r="AC10" s="20" t="s">
        <v>72</v>
      </c>
      <c r="AD10" s="29">
        <f t="shared" si="4"/>
        <v>6118.2400230137</v>
      </c>
    </row>
    <row r="11" s="1" customFormat="1" spans="1:30">
      <c r="A11" s="8">
        <v>9</v>
      </c>
      <c r="B11" s="7" t="s">
        <v>64</v>
      </c>
      <c r="C11" s="7" t="s">
        <v>23</v>
      </c>
      <c r="D11" s="11" t="s">
        <v>73</v>
      </c>
      <c r="E11" s="11" t="s">
        <v>74</v>
      </c>
      <c r="F11" s="11">
        <v>77414120</v>
      </c>
      <c r="G11" s="11" t="s">
        <v>75</v>
      </c>
      <c r="H11" s="11" t="s">
        <v>76</v>
      </c>
      <c r="I11" s="23">
        <v>44432</v>
      </c>
      <c r="J11" s="7" t="s">
        <v>69</v>
      </c>
      <c r="K11" s="7">
        <v>4032</v>
      </c>
      <c r="L11" s="7">
        <v>688.8</v>
      </c>
      <c r="M11" s="7">
        <f t="shared" si="8"/>
        <v>101</v>
      </c>
      <c r="N11" s="20">
        <f t="shared" si="3"/>
        <v>1306.30356164384</v>
      </c>
      <c r="O11" s="20" t="s">
        <v>30</v>
      </c>
      <c r="P11" s="7" t="s">
        <v>70</v>
      </c>
      <c r="Q11" s="7">
        <v>28202.95</v>
      </c>
      <c r="R11" s="27">
        <v>0.14</v>
      </c>
      <c r="S11" s="20">
        <f t="shared" si="6"/>
        <v>24254.537</v>
      </c>
      <c r="T11" s="7">
        <f t="shared" si="9"/>
        <v>102</v>
      </c>
      <c r="U11" s="20">
        <f t="shared" si="7"/>
        <v>6777.98020273973</v>
      </c>
      <c r="V11" s="20" t="s">
        <v>30</v>
      </c>
      <c r="W11" s="7" t="s">
        <v>71</v>
      </c>
      <c r="X11" s="7">
        <v>1200</v>
      </c>
      <c r="Y11" s="30">
        <v>0.5</v>
      </c>
      <c r="Z11" s="7">
        <f t="shared" ref="Z11:Z42" si="11">X11*(1-Y11)</f>
        <v>600</v>
      </c>
      <c r="AA11" s="7">
        <f t="shared" si="10"/>
        <v>103</v>
      </c>
      <c r="AB11" s="20">
        <f t="shared" ref="AB11:AB42" si="12">Z11/365*AA11</f>
        <v>169.315068493151</v>
      </c>
      <c r="AC11" s="20" t="s">
        <v>72</v>
      </c>
      <c r="AD11" s="29">
        <f t="shared" si="4"/>
        <v>8253.59883287672</v>
      </c>
    </row>
    <row r="12" s="1" customFormat="1" spans="1:30">
      <c r="A12" s="8">
        <v>10</v>
      </c>
      <c r="B12" s="7" t="s">
        <v>64</v>
      </c>
      <c r="C12" s="7" t="s">
        <v>23</v>
      </c>
      <c r="D12" s="11" t="s">
        <v>77</v>
      </c>
      <c r="E12" s="11" t="s">
        <v>78</v>
      </c>
      <c r="F12" s="11">
        <v>77443219</v>
      </c>
      <c r="G12" s="11" t="s">
        <v>79</v>
      </c>
      <c r="H12" s="11" t="s">
        <v>80</v>
      </c>
      <c r="I12" s="23">
        <v>44426</v>
      </c>
      <c r="J12" s="7" t="s">
        <v>69</v>
      </c>
      <c r="K12" s="7">
        <v>4032</v>
      </c>
      <c r="L12" s="7">
        <v>688.8</v>
      </c>
      <c r="M12" s="7">
        <f t="shared" si="8"/>
        <v>101</v>
      </c>
      <c r="N12" s="20">
        <f t="shared" si="3"/>
        <v>1306.30356164384</v>
      </c>
      <c r="O12" s="20" t="s">
        <v>30</v>
      </c>
      <c r="P12" s="7" t="s">
        <v>70</v>
      </c>
      <c r="Q12" s="7">
        <v>28202.95</v>
      </c>
      <c r="R12" s="27">
        <v>0.14</v>
      </c>
      <c r="S12" s="20">
        <f t="shared" si="6"/>
        <v>24254.537</v>
      </c>
      <c r="T12" s="7">
        <f t="shared" si="9"/>
        <v>102</v>
      </c>
      <c r="U12" s="20">
        <f t="shared" si="7"/>
        <v>6777.98020273973</v>
      </c>
      <c r="V12" s="20" t="s">
        <v>30</v>
      </c>
      <c r="W12" s="7" t="s">
        <v>71</v>
      </c>
      <c r="X12" s="7">
        <v>1200</v>
      </c>
      <c r="Y12" s="30">
        <v>0.5</v>
      </c>
      <c r="Z12" s="7">
        <f t="shared" si="11"/>
        <v>600</v>
      </c>
      <c r="AA12" s="7">
        <f t="shared" si="10"/>
        <v>103</v>
      </c>
      <c r="AB12" s="20">
        <f t="shared" si="12"/>
        <v>169.315068493151</v>
      </c>
      <c r="AC12" s="20" t="s">
        <v>72</v>
      </c>
      <c r="AD12" s="29">
        <f t="shared" si="4"/>
        <v>8253.59883287672</v>
      </c>
    </row>
    <row r="13" s="1" customFormat="1" spans="1:30">
      <c r="A13" s="8">
        <v>11</v>
      </c>
      <c r="B13" s="7" t="s">
        <v>64</v>
      </c>
      <c r="C13" s="7" t="s">
        <v>23</v>
      </c>
      <c r="D13" s="11" t="s">
        <v>81</v>
      </c>
      <c r="E13" s="11" t="s">
        <v>82</v>
      </c>
      <c r="F13" s="11">
        <v>77412920</v>
      </c>
      <c r="G13" s="11" t="s">
        <v>83</v>
      </c>
      <c r="H13" s="11" t="s">
        <v>84</v>
      </c>
      <c r="I13" s="23">
        <v>44425</v>
      </c>
      <c r="J13" s="7" t="s">
        <v>69</v>
      </c>
      <c r="K13" s="7">
        <v>4928</v>
      </c>
      <c r="L13" s="7">
        <v>688.8</v>
      </c>
      <c r="M13" s="7">
        <f t="shared" si="8"/>
        <v>101</v>
      </c>
      <c r="N13" s="20">
        <f t="shared" si="3"/>
        <v>1554.23780821918</v>
      </c>
      <c r="O13" s="20" t="s">
        <v>30</v>
      </c>
      <c r="P13" s="7" t="s">
        <v>70</v>
      </c>
      <c r="Q13" s="7">
        <v>23502.46</v>
      </c>
      <c r="R13" s="27">
        <v>0.14</v>
      </c>
      <c r="S13" s="20">
        <f t="shared" si="6"/>
        <v>20212.1156</v>
      </c>
      <c r="T13" s="7">
        <f t="shared" si="9"/>
        <v>102</v>
      </c>
      <c r="U13" s="20">
        <f t="shared" si="7"/>
        <v>5648.31723616438</v>
      </c>
      <c r="V13" s="20" t="s">
        <v>30</v>
      </c>
      <c r="W13" s="7" t="s">
        <v>71</v>
      </c>
      <c r="X13" s="7">
        <v>1200</v>
      </c>
      <c r="Y13" s="30">
        <v>0.5</v>
      </c>
      <c r="Z13" s="7">
        <f t="shared" si="11"/>
        <v>600</v>
      </c>
      <c r="AA13" s="7">
        <f t="shared" si="10"/>
        <v>103</v>
      </c>
      <c r="AB13" s="20">
        <f t="shared" si="12"/>
        <v>169.315068493151</v>
      </c>
      <c r="AC13" s="20" t="s">
        <v>72</v>
      </c>
      <c r="AD13" s="29">
        <f t="shared" si="4"/>
        <v>7371.87011287671</v>
      </c>
    </row>
    <row r="14" s="1" customFormat="1" spans="1:30">
      <c r="A14" s="8">
        <v>12</v>
      </c>
      <c r="B14" s="7" t="s">
        <v>64</v>
      </c>
      <c r="C14" s="7" t="s">
        <v>23</v>
      </c>
      <c r="D14" s="11" t="s">
        <v>85</v>
      </c>
      <c r="E14" s="11" t="s">
        <v>86</v>
      </c>
      <c r="F14" s="11" t="s">
        <v>87</v>
      </c>
      <c r="G14" s="11" t="s">
        <v>88</v>
      </c>
      <c r="H14" s="11" t="s">
        <v>89</v>
      </c>
      <c r="I14" s="23">
        <v>44435</v>
      </c>
      <c r="J14" s="7" t="s">
        <v>90</v>
      </c>
      <c r="K14" s="7">
        <v>4928</v>
      </c>
      <c r="L14" s="7">
        <v>739.2</v>
      </c>
      <c r="M14" s="7">
        <f t="shared" ref="M14:M23" si="13">_xlfn.DAYS("2024/8/24","2024/4/30")</f>
        <v>116</v>
      </c>
      <c r="N14" s="20">
        <f t="shared" si="3"/>
        <v>1801.08273972603</v>
      </c>
      <c r="O14" s="20" t="s">
        <v>30</v>
      </c>
      <c r="P14" s="7" t="s">
        <v>91</v>
      </c>
      <c r="Q14" s="7">
        <v>14558.97</v>
      </c>
      <c r="R14" s="27">
        <v>0.14</v>
      </c>
      <c r="S14" s="20">
        <f t="shared" si="6"/>
        <v>12520.7142</v>
      </c>
      <c r="T14" s="7">
        <f t="shared" ref="T14:T17" si="14">_xlfn.DAYS("2024/8/25","2024/4/30")</f>
        <v>117</v>
      </c>
      <c r="U14" s="20">
        <f t="shared" si="7"/>
        <v>4013.48920931507</v>
      </c>
      <c r="V14" s="20" t="s">
        <v>30</v>
      </c>
      <c r="W14" s="7" t="s">
        <v>92</v>
      </c>
      <c r="X14" s="7">
        <v>1200</v>
      </c>
      <c r="Y14" s="30">
        <v>0.5</v>
      </c>
      <c r="Z14" s="7">
        <f t="shared" si="11"/>
        <v>600</v>
      </c>
      <c r="AA14" s="7">
        <f t="shared" ref="AA14:AA23" si="15">_xlfn.DAYS("2024/9/14","2024/4/30")</f>
        <v>137</v>
      </c>
      <c r="AB14" s="20">
        <f t="shared" si="12"/>
        <v>225.205479452055</v>
      </c>
      <c r="AC14" s="20" t="s">
        <v>72</v>
      </c>
      <c r="AD14" s="29">
        <f t="shared" si="4"/>
        <v>6039.77742849315</v>
      </c>
    </row>
    <row r="15" s="1" customFormat="1" spans="1:30">
      <c r="A15" s="8">
        <v>13</v>
      </c>
      <c r="B15" s="7" t="s">
        <v>64</v>
      </c>
      <c r="C15" s="7" t="s">
        <v>23</v>
      </c>
      <c r="D15" s="11" t="s">
        <v>93</v>
      </c>
      <c r="E15" s="11" t="s">
        <v>94</v>
      </c>
      <c r="F15" s="11">
        <v>77443221</v>
      </c>
      <c r="G15" s="11" t="s">
        <v>95</v>
      </c>
      <c r="H15" s="11" t="s">
        <v>96</v>
      </c>
      <c r="I15" s="23">
        <v>44426</v>
      </c>
      <c r="J15" s="7" t="s">
        <v>69</v>
      </c>
      <c r="K15" s="7">
        <v>4928</v>
      </c>
      <c r="L15" s="7">
        <v>688.8</v>
      </c>
      <c r="M15" s="7">
        <f>_xlfn.DAYS("2024/8/9","2024/4/30")</f>
        <v>101</v>
      </c>
      <c r="N15" s="20">
        <f t="shared" si="3"/>
        <v>1554.23780821918</v>
      </c>
      <c r="O15" s="20" t="s">
        <v>30</v>
      </c>
      <c r="P15" s="7" t="s">
        <v>70</v>
      </c>
      <c r="Q15" s="7">
        <v>23502.46</v>
      </c>
      <c r="R15" s="27">
        <v>0.14</v>
      </c>
      <c r="S15" s="20">
        <f t="shared" si="6"/>
        <v>20212.1156</v>
      </c>
      <c r="T15" s="7">
        <f>_xlfn.DAYS("2024/8/10","2024/4/30")</f>
        <v>102</v>
      </c>
      <c r="U15" s="20">
        <f t="shared" si="7"/>
        <v>5648.31723616438</v>
      </c>
      <c r="V15" s="20" t="s">
        <v>30</v>
      </c>
      <c r="W15" s="7" t="s">
        <v>71</v>
      </c>
      <c r="X15" s="7">
        <v>1200</v>
      </c>
      <c r="Y15" s="30">
        <v>0.5</v>
      </c>
      <c r="Z15" s="7">
        <f t="shared" si="11"/>
        <v>600</v>
      </c>
      <c r="AA15" s="7">
        <f>_xlfn.DAYS("2024/8/11","2024/4/30")</f>
        <v>103</v>
      </c>
      <c r="AB15" s="20">
        <f t="shared" si="12"/>
        <v>169.315068493151</v>
      </c>
      <c r="AC15" s="20" t="s">
        <v>72</v>
      </c>
      <c r="AD15" s="29">
        <f t="shared" si="4"/>
        <v>7371.87011287671</v>
      </c>
    </row>
    <row r="16" s="1" customFormat="1" spans="1:30">
      <c r="A16" s="8">
        <v>14</v>
      </c>
      <c r="B16" s="7" t="s">
        <v>64</v>
      </c>
      <c r="C16" s="7" t="s">
        <v>23</v>
      </c>
      <c r="D16" s="11" t="s">
        <v>97</v>
      </c>
      <c r="E16" s="11" t="s">
        <v>98</v>
      </c>
      <c r="F16" s="11" t="s">
        <v>99</v>
      </c>
      <c r="G16" s="11" t="s">
        <v>100</v>
      </c>
      <c r="H16" s="11" t="s">
        <v>101</v>
      </c>
      <c r="I16" s="23">
        <v>44435</v>
      </c>
      <c r="J16" s="7" t="s">
        <v>90</v>
      </c>
      <c r="K16" s="7">
        <v>3584</v>
      </c>
      <c r="L16" s="7">
        <v>739.2</v>
      </c>
      <c r="M16" s="7">
        <f t="shared" si="13"/>
        <v>116</v>
      </c>
      <c r="N16" s="20">
        <f t="shared" si="3"/>
        <v>1373.94849315068</v>
      </c>
      <c r="O16" s="20" t="s">
        <v>30</v>
      </c>
      <c r="P16" s="7" t="s">
        <v>91</v>
      </c>
      <c r="Q16" s="7">
        <v>14558.97</v>
      </c>
      <c r="R16" s="27">
        <v>0.14</v>
      </c>
      <c r="S16" s="20">
        <f t="shared" si="6"/>
        <v>12520.7142</v>
      </c>
      <c r="T16" s="7">
        <f t="shared" si="14"/>
        <v>117</v>
      </c>
      <c r="U16" s="20">
        <f t="shared" si="7"/>
        <v>4013.48920931507</v>
      </c>
      <c r="V16" s="20" t="s">
        <v>30</v>
      </c>
      <c r="W16" s="7" t="s">
        <v>92</v>
      </c>
      <c r="X16" s="7">
        <v>1200</v>
      </c>
      <c r="Y16" s="30">
        <v>0.5</v>
      </c>
      <c r="Z16" s="7">
        <f t="shared" si="11"/>
        <v>600</v>
      </c>
      <c r="AA16" s="7">
        <f t="shared" si="15"/>
        <v>137</v>
      </c>
      <c r="AB16" s="20">
        <f t="shared" si="12"/>
        <v>225.205479452055</v>
      </c>
      <c r="AC16" s="20" t="s">
        <v>72</v>
      </c>
      <c r="AD16" s="29">
        <f t="shared" si="4"/>
        <v>5612.6431819178</v>
      </c>
    </row>
    <row r="17" s="1" customFormat="1" spans="1:30">
      <c r="A17" s="8">
        <v>15</v>
      </c>
      <c r="B17" s="7" t="s">
        <v>64</v>
      </c>
      <c r="C17" s="7" t="s">
        <v>23</v>
      </c>
      <c r="D17" s="11" t="s">
        <v>102</v>
      </c>
      <c r="E17" s="11" t="s">
        <v>103</v>
      </c>
      <c r="F17" s="11" t="s">
        <v>104</v>
      </c>
      <c r="G17" s="11" t="s">
        <v>105</v>
      </c>
      <c r="H17" s="11" t="s">
        <v>106</v>
      </c>
      <c r="I17" s="23">
        <v>44435</v>
      </c>
      <c r="J17" s="7" t="s">
        <v>90</v>
      </c>
      <c r="K17" s="7">
        <v>4032</v>
      </c>
      <c r="L17" s="7">
        <v>739.2</v>
      </c>
      <c r="M17" s="7">
        <f t="shared" si="13"/>
        <v>116</v>
      </c>
      <c r="N17" s="20">
        <f t="shared" si="3"/>
        <v>1516.32657534247</v>
      </c>
      <c r="O17" s="20" t="s">
        <v>30</v>
      </c>
      <c r="P17" s="7" t="s">
        <v>91</v>
      </c>
      <c r="Q17" s="7">
        <v>16775.3</v>
      </c>
      <c r="R17" s="27">
        <v>0.14</v>
      </c>
      <c r="S17" s="20">
        <f t="shared" si="6"/>
        <v>14426.758</v>
      </c>
      <c r="T17" s="7">
        <f t="shared" si="14"/>
        <v>117</v>
      </c>
      <c r="U17" s="20">
        <f t="shared" si="7"/>
        <v>4624.46763287671</v>
      </c>
      <c r="V17" s="20" t="s">
        <v>30</v>
      </c>
      <c r="W17" s="7" t="s">
        <v>92</v>
      </c>
      <c r="X17" s="7">
        <v>1200</v>
      </c>
      <c r="Y17" s="30">
        <v>0.5</v>
      </c>
      <c r="Z17" s="7">
        <f t="shared" si="11"/>
        <v>600</v>
      </c>
      <c r="AA17" s="7">
        <f t="shared" si="15"/>
        <v>137</v>
      </c>
      <c r="AB17" s="20">
        <f t="shared" si="12"/>
        <v>225.205479452055</v>
      </c>
      <c r="AC17" s="20" t="s">
        <v>72</v>
      </c>
      <c r="AD17" s="29">
        <f t="shared" si="4"/>
        <v>6365.99968767124</v>
      </c>
    </row>
    <row r="18" s="1" customFormat="1" spans="1:30">
      <c r="A18" s="8">
        <v>17</v>
      </c>
      <c r="B18" s="7" t="s">
        <v>64</v>
      </c>
      <c r="C18" s="7" t="s">
        <v>23</v>
      </c>
      <c r="D18" s="11" t="s">
        <v>107</v>
      </c>
      <c r="E18" s="11" t="s">
        <v>108</v>
      </c>
      <c r="F18" s="11" t="s">
        <v>109</v>
      </c>
      <c r="G18" s="11" t="s">
        <v>110</v>
      </c>
      <c r="H18" s="11" t="s">
        <v>111</v>
      </c>
      <c r="I18" s="23">
        <v>44435</v>
      </c>
      <c r="J18" s="7" t="s">
        <v>90</v>
      </c>
      <c r="K18" s="7">
        <v>4928</v>
      </c>
      <c r="L18" s="7">
        <v>739.2</v>
      </c>
      <c r="M18" s="7">
        <f t="shared" si="13"/>
        <v>116</v>
      </c>
      <c r="N18" s="20">
        <f t="shared" si="3"/>
        <v>1801.08273972603</v>
      </c>
      <c r="O18" s="20" t="s">
        <v>30</v>
      </c>
      <c r="P18" s="7" t="s">
        <v>90</v>
      </c>
      <c r="Q18" s="7">
        <v>14676.17</v>
      </c>
      <c r="R18" s="27">
        <v>0.14</v>
      </c>
      <c r="S18" s="20">
        <f t="shared" si="6"/>
        <v>12621.5062</v>
      </c>
      <c r="T18" s="7">
        <f t="shared" ref="T18:T23" si="16">_xlfn.DAYS("2024/8/24","2024/4/30")</f>
        <v>116</v>
      </c>
      <c r="U18" s="20">
        <f t="shared" si="7"/>
        <v>4011.21840876712</v>
      </c>
      <c r="V18" s="20" t="s">
        <v>30</v>
      </c>
      <c r="W18" s="7" t="s">
        <v>92</v>
      </c>
      <c r="X18" s="7">
        <v>1200</v>
      </c>
      <c r="Y18" s="30">
        <v>0.5</v>
      </c>
      <c r="Z18" s="7">
        <f t="shared" si="11"/>
        <v>600</v>
      </c>
      <c r="AA18" s="7">
        <f t="shared" si="15"/>
        <v>137</v>
      </c>
      <c r="AB18" s="20">
        <f t="shared" si="12"/>
        <v>225.205479452055</v>
      </c>
      <c r="AC18" s="20" t="s">
        <v>72</v>
      </c>
      <c r="AD18" s="29">
        <f t="shared" si="4"/>
        <v>6037.50662794521</v>
      </c>
    </row>
    <row r="19" s="1" customFormat="1" spans="1:30">
      <c r="A19" s="8">
        <v>18</v>
      </c>
      <c r="B19" s="7" t="s">
        <v>64</v>
      </c>
      <c r="C19" s="7" t="s">
        <v>23</v>
      </c>
      <c r="D19" s="11" t="s">
        <v>112</v>
      </c>
      <c r="E19" s="11" t="s">
        <v>113</v>
      </c>
      <c r="F19" s="11" t="s">
        <v>114</v>
      </c>
      <c r="G19" s="11" t="s">
        <v>115</v>
      </c>
      <c r="H19" s="11" t="s">
        <v>116</v>
      </c>
      <c r="I19" s="23">
        <v>44435</v>
      </c>
      <c r="J19" s="7" t="s">
        <v>90</v>
      </c>
      <c r="K19" s="7">
        <v>3584</v>
      </c>
      <c r="L19" s="7">
        <v>739.2</v>
      </c>
      <c r="M19" s="7">
        <f t="shared" si="13"/>
        <v>116</v>
      </c>
      <c r="N19" s="20">
        <f t="shared" si="3"/>
        <v>1373.94849315068</v>
      </c>
      <c r="O19" s="20" t="s">
        <v>30</v>
      </c>
      <c r="P19" s="7" t="s">
        <v>91</v>
      </c>
      <c r="Q19" s="7">
        <v>14558.97</v>
      </c>
      <c r="R19" s="27">
        <v>0.14</v>
      </c>
      <c r="S19" s="20">
        <f t="shared" si="6"/>
        <v>12520.7142</v>
      </c>
      <c r="T19" s="7">
        <f t="shared" ref="T19:T21" si="17">_xlfn.DAYS("2024/8/25","2024/4/30")</f>
        <v>117</v>
      </c>
      <c r="U19" s="20">
        <f t="shared" si="7"/>
        <v>4013.48920931507</v>
      </c>
      <c r="V19" s="20" t="s">
        <v>30</v>
      </c>
      <c r="W19" s="7" t="s">
        <v>92</v>
      </c>
      <c r="X19" s="7">
        <v>1200</v>
      </c>
      <c r="Y19" s="30">
        <v>0.5</v>
      </c>
      <c r="Z19" s="7">
        <f t="shared" si="11"/>
        <v>600</v>
      </c>
      <c r="AA19" s="7">
        <f t="shared" si="15"/>
        <v>137</v>
      </c>
      <c r="AB19" s="20">
        <f t="shared" si="12"/>
        <v>225.205479452055</v>
      </c>
      <c r="AC19" s="20" t="s">
        <v>72</v>
      </c>
      <c r="AD19" s="29">
        <f t="shared" si="4"/>
        <v>5612.6431819178</v>
      </c>
    </row>
    <row r="20" s="1" customFormat="1" spans="1:30">
      <c r="A20" s="8">
        <v>19</v>
      </c>
      <c r="B20" s="7" t="s">
        <v>64</v>
      </c>
      <c r="C20" s="7" t="s">
        <v>23</v>
      </c>
      <c r="D20" s="11" t="s">
        <v>117</v>
      </c>
      <c r="E20" s="11" t="s">
        <v>118</v>
      </c>
      <c r="F20" s="11" t="s">
        <v>119</v>
      </c>
      <c r="G20" s="11" t="s">
        <v>120</v>
      </c>
      <c r="H20" s="11" t="s">
        <v>89</v>
      </c>
      <c r="I20" s="23">
        <v>44435</v>
      </c>
      <c r="J20" s="7" t="s">
        <v>90</v>
      </c>
      <c r="K20" s="7">
        <v>4032</v>
      </c>
      <c r="L20" s="7">
        <v>739.2</v>
      </c>
      <c r="M20" s="7">
        <f t="shared" si="13"/>
        <v>116</v>
      </c>
      <c r="N20" s="20">
        <f t="shared" si="3"/>
        <v>1516.32657534247</v>
      </c>
      <c r="O20" s="20" t="s">
        <v>30</v>
      </c>
      <c r="P20" s="7" t="s">
        <v>91</v>
      </c>
      <c r="Q20" s="7">
        <v>14558.97</v>
      </c>
      <c r="R20" s="27">
        <v>0.14</v>
      </c>
      <c r="S20" s="20">
        <f t="shared" si="6"/>
        <v>12520.7142</v>
      </c>
      <c r="T20" s="7">
        <f t="shared" si="17"/>
        <v>117</v>
      </c>
      <c r="U20" s="20">
        <f t="shared" si="7"/>
        <v>4013.48920931507</v>
      </c>
      <c r="V20" s="20" t="s">
        <v>30</v>
      </c>
      <c r="W20" s="7" t="s">
        <v>92</v>
      </c>
      <c r="X20" s="7">
        <v>1200</v>
      </c>
      <c r="Y20" s="30">
        <v>0.5</v>
      </c>
      <c r="Z20" s="7">
        <f t="shared" si="11"/>
        <v>600</v>
      </c>
      <c r="AA20" s="7">
        <f t="shared" si="15"/>
        <v>137</v>
      </c>
      <c r="AB20" s="20">
        <f t="shared" si="12"/>
        <v>225.205479452055</v>
      </c>
      <c r="AC20" s="20" t="s">
        <v>72</v>
      </c>
      <c r="AD20" s="29">
        <f t="shared" si="4"/>
        <v>5755.02126410959</v>
      </c>
    </row>
    <row r="21" s="1" customFormat="1" spans="1:30">
      <c r="A21" s="8">
        <v>20</v>
      </c>
      <c r="B21" s="7" t="s">
        <v>64</v>
      </c>
      <c r="C21" s="7" t="s">
        <v>23</v>
      </c>
      <c r="D21" s="11" t="s">
        <v>121</v>
      </c>
      <c r="E21" s="11" t="s">
        <v>122</v>
      </c>
      <c r="F21" s="11" t="s">
        <v>123</v>
      </c>
      <c r="G21" s="11" t="s">
        <v>124</v>
      </c>
      <c r="H21" s="11" t="s">
        <v>125</v>
      </c>
      <c r="I21" s="23">
        <v>44438</v>
      </c>
      <c r="J21" s="7" t="s">
        <v>90</v>
      </c>
      <c r="K21" s="7">
        <v>3584</v>
      </c>
      <c r="L21" s="7">
        <v>739.2</v>
      </c>
      <c r="M21" s="7">
        <f t="shared" si="13"/>
        <v>116</v>
      </c>
      <c r="N21" s="20">
        <f t="shared" si="3"/>
        <v>1373.94849315068</v>
      </c>
      <c r="O21" s="20" t="s">
        <v>30</v>
      </c>
      <c r="P21" s="7" t="s">
        <v>91</v>
      </c>
      <c r="Q21" s="7">
        <v>14676.17</v>
      </c>
      <c r="R21" s="27">
        <v>0.14</v>
      </c>
      <c r="S21" s="20">
        <f t="shared" si="6"/>
        <v>12621.5062</v>
      </c>
      <c r="T21" s="7">
        <f t="shared" si="17"/>
        <v>117</v>
      </c>
      <c r="U21" s="20">
        <f t="shared" si="7"/>
        <v>4045.79787780822</v>
      </c>
      <c r="V21" s="20" t="s">
        <v>30</v>
      </c>
      <c r="W21" s="7" t="s">
        <v>92</v>
      </c>
      <c r="X21" s="7">
        <v>1200</v>
      </c>
      <c r="Y21" s="30">
        <v>0.5</v>
      </c>
      <c r="Z21" s="7">
        <f t="shared" si="11"/>
        <v>600</v>
      </c>
      <c r="AA21" s="7">
        <f t="shared" si="15"/>
        <v>137</v>
      </c>
      <c r="AB21" s="20">
        <f t="shared" si="12"/>
        <v>225.205479452055</v>
      </c>
      <c r="AC21" s="20" t="s">
        <v>72</v>
      </c>
      <c r="AD21" s="29">
        <f t="shared" si="4"/>
        <v>5644.95185041095</v>
      </c>
    </row>
    <row r="22" s="1" customFormat="1" spans="1:30">
      <c r="A22" s="8">
        <v>22</v>
      </c>
      <c r="B22" s="7" t="s">
        <v>64</v>
      </c>
      <c r="C22" s="7" t="s">
        <v>23</v>
      </c>
      <c r="D22" s="11" t="s">
        <v>126</v>
      </c>
      <c r="E22" s="11" t="s">
        <v>127</v>
      </c>
      <c r="F22" s="11" t="s">
        <v>128</v>
      </c>
      <c r="G22" s="11" t="s">
        <v>129</v>
      </c>
      <c r="H22" s="11" t="s">
        <v>130</v>
      </c>
      <c r="I22" s="23">
        <v>44435</v>
      </c>
      <c r="J22" s="7" t="s">
        <v>90</v>
      </c>
      <c r="K22" s="7">
        <v>3584</v>
      </c>
      <c r="L22" s="7">
        <v>739.2</v>
      </c>
      <c r="M22" s="7">
        <f t="shared" si="13"/>
        <v>116</v>
      </c>
      <c r="N22" s="20">
        <f t="shared" si="3"/>
        <v>1373.94849315068</v>
      </c>
      <c r="O22" s="20" t="s">
        <v>30</v>
      </c>
      <c r="P22" s="7" t="s">
        <v>90</v>
      </c>
      <c r="Q22" s="7">
        <v>14676.17</v>
      </c>
      <c r="R22" s="27">
        <v>0.14</v>
      </c>
      <c r="S22" s="20">
        <f t="shared" si="6"/>
        <v>12621.5062</v>
      </c>
      <c r="T22" s="7">
        <f t="shared" si="16"/>
        <v>116</v>
      </c>
      <c r="U22" s="20">
        <f t="shared" si="7"/>
        <v>4011.21840876712</v>
      </c>
      <c r="V22" s="20" t="s">
        <v>30</v>
      </c>
      <c r="W22" s="7" t="s">
        <v>92</v>
      </c>
      <c r="X22" s="7">
        <v>1200</v>
      </c>
      <c r="Y22" s="30">
        <v>0.5</v>
      </c>
      <c r="Z22" s="7">
        <f t="shared" si="11"/>
        <v>600</v>
      </c>
      <c r="AA22" s="7">
        <f t="shared" si="15"/>
        <v>137</v>
      </c>
      <c r="AB22" s="20">
        <f t="shared" si="12"/>
        <v>225.205479452055</v>
      </c>
      <c r="AC22" s="20" t="s">
        <v>72</v>
      </c>
      <c r="AD22" s="29">
        <f t="shared" si="4"/>
        <v>5610.37238136986</v>
      </c>
    </row>
    <row r="23" s="1" customFormat="1" spans="1:30">
      <c r="A23" s="8">
        <v>23</v>
      </c>
      <c r="B23" s="7" t="s">
        <v>64</v>
      </c>
      <c r="C23" s="7" t="s">
        <v>23</v>
      </c>
      <c r="D23" s="11" t="s">
        <v>131</v>
      </c>
      <c r="E23" s="11" t="s">
        <v>132</v>
      </c>
      <c r="F23" s="11" t="s">
        <v>133</v>
      </c>
      <c r="G23" s="11" t="s">
        <v>134</v>
      </c>
      <c r="H23" s="11" t="s">
        <v>135</v>
      </c>
      <c r="I23" s="23">
        <v>44435</v>
      </c>
      <c r="J23" s="7" t="s">
        <v>90</v>
      </c>
      <c r="K23" s="7">
        <v>4032</v>
      </c>
      <c r="L23" s="7">
        <v>739.2</v>
      </c>
      <c r="M23" s="7">
        <f t="shared" si="13"/>
        <v>116</v>
      </c>
      <c r="N23" s="20">
        <f t="shared" si="3"/>
        <v>1516.32657534247</v>
      </c>
      <c r="O23" s="20" t="s">
        <v>30</v>
      </c>
      <c r="P23" s="7" t="s">
        <v>90</v>
      </c>
      <c r="Q23" s="7">
        <v>25159.15</v>
      </c>
      <c r="R23" s="27">
        <v>0.14</v>
      </c>
      <c r="S23" s="20">
        <f t="shared" si="6"/>
        <v>21636.869</v>
      </c>
      <c r="T23" s="7">
        <f t="shared" si="16"/>
        <v>116</v>
      </c>
      <c r="U23" s="20">
        <f t="shared" si="7"/>
        <v>6876.37480547945</v>
      </c>
      <c r="V23" s="20" t="s">
        <v>30</v>
      </c>
      <c r="W23" s="7" t="s">
        <v>92</v>
      </c>
      <c r="X23" s="7">
        <v>1200</v>
      </c>
      <c r="Y23" s="30">
        <v>0.5</v>
      </c>
      <c r="Z23" s="7">
        <f t="shared" si="11"/>
        <v>600</v>
      </c>
      <c r="AA23" s="7">
        <f t="shared" si="15"/>
        <v>137</v>
      </c>
      <c r="AB23" s="20">
        <f t="shared" si="12"/>
        <v>225.205479452055</v>
      </c>
      <c r="AC23" s="20" t="s">
        <v>72</v>
      </c>
      <c r="AD23" s="29">
        <f t="shared" si="4"/>
        <v>8617.90686027398</v>
      </c>
    </row>
    <row r="24" s="1" customFormat="1" spans="1:30">
      <c r="A24" s="8">
        <v>24</v>
      </c>
      <c r="B24" s="7" t="s">
        <v>64</v>
      </c>
      <c r="C24" s="7" t="s">
        <v>23</v>
      </c>
      <c r="D24" s="11" t="s">
        <v>136</v>
      </c>
      <c r="E24" s="11" t="s">
        <v>137</v>
      </c>
      <c r="F24" s="11">
        <v>77414124</v>
      </c>
      <c r="G24" s="11" t="s">
        <v>138</v>
      </c>
      <c r="H24" s="11" t="s">
        <v>139</v>
      </c>
      <c r="I24" s="23">
        <v>44432</v>
      </c>
      <c r="J24" s="7" t="s">
        <v>69</v>
      </c>
      <c r="K24" s="7">
        <v>4480</v>
      </c>
      <c r="L24" s="7">
        <v>688.8</v>
      </c>
      <c r="M24" s="7">
        <f>_xlfn.DAYS("2024/8/9","2024/4/30")</f>
        <v>101</v>
      </c>
      <c r="N24" s="20">
        <f t="shared" si="3"/>
        <v>1430.27068493151</v>
      </c>
      <c r="O24" s="20" t="s">
        <v>30</v>
      </c>
      <c r="P24" s="7" t="s">
        <v>70</v>
      </c>
      <c r="Q24" s="7">
        <v>16451.72</v>
      </c>
      <c r="R24" s="27">
        <v>0.14</v>
      </c>
      <c r="S24" s="20">
        <f t="shared" si="6"/>
        <v>14148.4792</v>
      </c>
      <c r="T24" s="7">
        <f>_xlfn.DAYS("2024/8/10","2024/4/30")</f>
        <v>102</v>
      </c>
      <c r="U24" s="20">
        <f t="shared" si="7"/>
        <v>3953.82158465753</v>
      </c>
      <c r="V24" s="20" t="s">
        <v>30</v>
      </c>
      <c r="W24" s="7" t="s">
        <v>71</v>
      </c>
      <c r="X24" s="7">
        <v>1200</v>
      </c>
      <c r="Y24" s="30">
        <v>0.5</v>
      </c>
      <c r="Z24" s="7">
        <f t="shared" si="11"/>
        <v>600</v>
      </c>
      <c r="AA24" s="7">
        <f>_xlfn.DAYS("2024/8/11","2024/4/30")</f>
        <v>103</v>
      </c>
      <c r="AB24" s="20">
        <f t="shared" si="12"/>
        <v>169.315068493151</v>
      </c>
      <c r="AC24" s="20" t="s">
        <v>72</v>
      </c>
      <c r="AD24" s="29">
        <f t="shared" si="4"/>
        <v>5553.4073380822</v>
      </c>
    </row>
    <row r="25" s="1" customFormat="1" spans="1:30">
      <c r="A25" s="8">
        <v>25</v>
      </c>
      <c r="B25" s="7" t="s">
        <v>64</v>
      </c>
      <c r="C25" s="7" t="s">
        <v>23</v>
      </c>
      <c r="D25" s="11" t="s">
        <v>140</v>
      </c>
      <c r="E25" s="11" t="s">
        <v>141</v>
      </c>
      <c r="F25" s="11" t="s">
        <v>142</v>
      </c>
      <c r="G25" s="11" t="s">
        <v>143</v>
      </c>
      <c r="H25" s="11" t="s">
        <v>144</v>
      </c>
      <c r="I25" s="23">
        <v>44438</v>
      </c>
      <c r="J25" s="7" t="s">
        <v>90</v>
      </c>
      <c r="K25" s="7">
        <v>3584</v>
      </c>
      <c r="L25" s="7">
        <v>739.2</v>
      </c>
      <c r="M25" s="7">
        <f t="shared" ref="M25:M39" si="18">_xlfn.DAYS("2024/8/24","2024/4/30")</f>
        <v>116</v>
      </c>
      <c r="N25" s="20">
        <f t="shared" si="3"/>
        <v>1373.94849315068</v>
      </c>
      <c r="O25" s="20" t="s">
        <v>30</v>
      </c>
      <c r="P25" s="7" t="s">
        <v>91</v>
      </c>
      <c r="Q25" s="7">
        <v>14676.17</v>
      </c>
      <c r="R25" s="27">
        <v>0.14</v>
      </c>
      <c r="S25" s="20">
        <f t="shared" si="6"/>
        <v>12621.5062</v>
      </c>
      <c r="T25" s="7">
        <f t="shared" ref="T25:T39" si="19">_xlfn.DAYS("2024/8/25","2024/4/30")</f>
        <v>117</v>
      </c>
      <c r="U25" s="20">
        <f t="shared" si="7"/>
        <v>4045.79787780822</v>
      </c>
      <c r="V25" s="20" t="s">
        <v>30</v>
      </c>
      <c r="W25" s="7" t="s">
        <v>92</v>
      </c>
      <c r="X25" s="7">
        <v>1200</v>
      </c>
      <c r="Y25" s="30">
        <v>0.5</v>
      </c>
      <c r="Z25" s="7">
        <f t="shared" si="11"/>
        <v>600</v>
      </c>
      <c r="AA25" s="7">
        <f t="shared" ref="AA25:AA39" si="20">_xlfn.DAYS("2024/9/14","2024/4/30")</f>
        <v>137</v>
      </c>
      <c r="AB25" s="20">
        <f t="shared" si="12"/>
        <v>225.205479452055</v>
      </c>
      <c r="AC25" s="20" t="s">
        <v>72</v>
      </c>
      <c r="AD25" s="29">
        <f t="shared" si="4"/>
        <v>5644.95185041095</v>
      </c>
    </row>
    <row r="26" s="1" customFormat="1" spans="1:30">
      <c r="A26" s="8">
        <v>26</v>
      </c>
      <c r="B26" s="7" t="s">
        <v>64</v>
      </c>
      <c r="C26" s="7" t="s">
        <v>23</v>
      </c>
      <c r="D26" s="11" t="s">
        <v>145</v>
      </c>
      <c r="E26" s="11" t="s">
        <v>146</v>
      </c>
      <c r="F26" s="11" t="s">
        <v>147</v>
      </c>
      <c r="G26" s="11" t="s">
        <v>148</v>
      </c>
      <c r="H26" s="11" t="s">
        <v>149</v>
      </c>
      <c r="I26" s="23">
        <v>44438</v>
      </c>
      <c r="J26" s="7" t="s">
        <v>90</v>
      </c>
      <c r="K26" s="7">
        <v>4032</v>
      </c>
      <c r="L26" s="7">
        <v>739.2</v>
      </c>
      <c r="M26" s="7">
        <f t="shared" si="18"/>
        <v>116</v>
      </c>
      <c r="N26" s="20">
        <f t="shared" si="3"/>
        <v>1516.32657534247</v>
      </c>
      <c r="O26" s="20" t="s">
        <v>30</v>
      </c>
      <c r="P26" s="7" t="s">
        <v>91</v>
      </c>
      <c r="Q26" s="7">
        <v>16772.77</v>
      </c>
      <c r="R26" s="27">
        <v>0.14</v>
      </c>
      <c r="S26" s="20">
        <f t="shared" si="6"/>
        <v>14424.5822</v>
      </c>
      <c r="T26" s="7">
        <f t="shared" si="19"/>
        <v>117</v>
      </c>
      <c r="U26" s="20">
        <f t="shared" si="7"/>
        <v>4623.77018465753</v>
      </c>
      <c r="V26" s="20" t="s">
        <v>30</v>
      </c>
      <c r="W26" s="7" t="s">
        <v>92</v>
      </c>
      <c r="X26" s="7">
        <v>1200</v>
      </c>
      <c r="Y26" s="30">
        <v>0.5</v>
      </c>
      <c r="Z26" s="7">
        <f t="shared" si="11"/>
        <v>600</v>
      </c>
      <c r="AA26" s="7">
        <f t="shared" si="20"/>
        <v>137</v>
      </c>
      <c r="AB26" s="20">
        <f t="shared" si="12"/>
        <v>225.205479452055</v>
      </c>
      <c r="AC26" s="20" t="s">
        <v>72</v>
      </c>
      <c r="AD26" s="29">
        <f t="shared" si="4"/>
        <v>6365.30223945206</v>
      </c>
    </row>
    <row r="27" s="1" customFormat="1" spans="1:30">
      <c r="A27" s="8">
        <v>27</v>
      </c>
      <c r="B27" s="7" t="s">
        <v>64</v>
      </c>
      <c r="C27" s="7" t="s">
        <v>23</v>
      </c>
      <c r="D27" s="11" t="s">
        <v>150</v>
      </c>
      <c r="E27" s="11" t="s">
        <v>151</v>
      </c>
      <c r="F27" s="11" t="s">
        <v>152</v>
      </c>
      <c r="G27" s="11" t="s">
        <v>153</v>
      </c>
      <c r="H27" s="11" t="s">
        <v>154</v>
      </c>
      <c r="I27" s="23">
        <v>44438</v>
      </c>
      <c r="J27" s="7" t="s">
        <v>90</v>
      </c>
      <c r="K27" s="7">
        <v>4032</v>
      </c>
      <c r="L27" s="7">
        <v>739.2</v>
      </c>
      <c r="M27" s="7">
        <f t="shared" si="18"/>
        <v>116</v>
      </c>
      <c r="N27" s="20">
        <f t="shared" si="3"/>
        <v>1516.32657534247</v>
      </c>
      <c r="O27" s="20" t="s">
        <v>30</v>
      </c>
      <c r="P27" s="7" t="s">
        <v>91</v>
      </c>
      <c r="Q27" s="7">
        <v>16772.77</v>
      </c>
      <c r="R27" s="27">
        <v>0.14</v>
      </c>
      <c r="S27" s="20">
        <f t="shared" si="6"/>
        <v>14424.5822</v>
      </c>
      <c r="T27" s="7">
        <f t="shared" si="19"/>
        <v>117</v>
      </c>
      <c r="U27" s="20">
        <f t="shared" si="7"/>
        <v>4623.77018465753</v>
      </c>
      <c r="V27" s="20" t="s">
        <v>30</v>
      </c>
      <c r="W27" s="7" t="s">
        <v>92</v>
      </c>
      <c r="X27" s="7">
        <v>1200</v>
      </c>
      <c r="Y27" s="30">
        <v>0.5</v>
      </c>
      <c r="Z27" s="7">
        <f t="shared" si="11"/>
        <v>600</v>
      </c>
      <c r="AA27" s="7">
        <f t="shared" si="20"/>
        <v>137</v>
      </c>
      <c r="AB27" s="20">
        <f t="shared" si="12"/>
        <v>225.205479452055</v>
      </c>
      <c r="AC27" s="20" t="s">
        <v>72</v>
      </c>
      <c r="AD27" s="29">
        <f t="shared" si="4"/>
        <v>6365.30223945206</v>
      </c>
    </row>
    <row r="28" s="1" customFormat="1" spans="1:30">
      <c r="A28" s="8">
        <v>28</v>
      </c>
      <c r="B28" s="7" t="s">
        <v>64</v>
      </c>
      <c r="C28" s="7" t="s">
        <v>23</v>
      </c>
      <c r="D28" s="11" t="s">
        <v>155</v>
      </c>
      <c r="E28" s="11" t="s">
        <v>156</v>
      </c>
      <c r="F28" s="11" t="s">
        <v>157</v>
      </c>
      <c r="G28" s="11" t="s">
        <v>158</v>
      </c>
      <c r="H28" s="11" t="s">
        <v>159</v>
      </c>
      <c r="I28" s="23">
        <v>44438</v>
      </c>
      <c r="J28" s="7" t="s">
        <v>90</v>
      </c>
      <c r="K28" s="7">
        <v>4928</v>
      </c>
      <c r="L28" s="7">
        <v>739.2</v>
      </c>
      <c r="M28" s="7">
        <f t="shared" si="18"/>
        <v>116</v>
      </c>
      <c r="N28" s="20">
        <f t="shared" si="3"/>
        <v>1801.08273972603</v>
      </c>
      <c r="O28" s="20" t="s">
        <v>30</v>
      </c>
      <c r="P28" s="7" t="s">
        <v>91</v>
      </c>
      <c r="Q28" s="7">
        <v>20965.96</v>
      </c>
      <c r="R28" s="27">
        <v>0.14</v>
      </c>
      <c r="S28" s="20">
        <f t="shared" si="6"/>
        <v>18030.7256</v>
      </c>
      <c r="T28" s="7">
        <f t="shared" si="19"/>
        <v>117</v>
      </c>
      <c r="U28" s="20">
        <f t="shared" si="7"/>
        <v>5779.71204164383</v>
      </c>
      <c r="V28" s="20" t="s">
        <v>30</v>
      </c>
      <c r="W28" s="7" t="s">
        <v>92</v>
      </c>
      <c r="X28" s="7">
        <v>1200</v>
      </c>
      <c r="Y28" s="30">
        <v>0.5</v>
      </c>
      <c r="Z28" s="7">
        <f t="shared" si="11"/>
        <v>600</v>
      </c>
      <c r="AA28" s="7">
        <f t="shared" si="20"/>
        <v>137</v>
      </c>
      <c r="AB28" s="20">
        <f t="shared" si="12"/>
        <v>225.205479452055</v>
      </c>
      <c r="AC28" s="20" t="s">
        <v>72</v>
      </c>
      <c r="AD28" s="29">
        <f t="shared" si="4"/>
        <v>7806.00026082192</v>
      </c>
    </row>
    <row r="29" s="1" customFormat="1" spans="1:30">
      <c r="A29" s="8">
        <v>29</v>
      </c>
      <c r="B29" s="7" t="s">
        <v>64</v>
      </c>
      <c r="C29" s="7" t="s">
        <v>23</v>
      </c>
      <c r="D29" s="11" t="s">
        <v>160</v>
      </c>
      <c r="E29" s="11" t="s">
        <v>161</v>
      </c>
      <c r="F29" s="11" t="s">
        <v>162</v>
      </c>
      <c r="G29" s="11" t="s">
        <v>163</v>
      </c>
      <c r="H29" s="11" t="s">
        <v>164</v>
      </c>
      <c r="I29" s="23">
        <v>44438</v>
      </c>
      <c r="J29" s="7" t="s">
        <v>90</v>
      </c>
      <c r="K29" s="7">
        <v>3584</v>
      </c>
      <c r="L29" s="7">
        <v>739.2</v>
      </c>
      <c r="M29" s="7">
        <f t="shared" si="18"/>
        <v>116</v>
      </c>
      <c r="N29" s="20">
        <f t="shared" si="3"/>
        <v>1373.94849315068</v>
      </c>
      <c r="O29" s="20" t="s">
        <v>30</v>
      </c>
      <c r="P29" s="7" t="s">
        <v>91</v>
      </c>
      <c r="Q29" s="7">
        <v>14676.17</v>
      </c>
      <c r="R29" s="27">
        <v>0.14</v>
      </c>
      <c r="S29" s="20">
        <f t="shared" si="6"/>
        <v>12621.5062</v>
      </c>
      <c r="T29" s="7">
        <f t="shared" si="19"/>
        <v>117</v>
      </c>
      <c r="U29" s="20">
        <f t="shared" si="7"/>
        <v>4045.79787780822</v>
      </c>
      <c r="V29" s="20" t="s">
        <v>30</v>
      </c>
      <c r="W29" s="7" t="s">
        <v>92</v>
      </c>
      <c r="X29" s="7">
        <v>1200</v>
      </c>
      <c r="Y29" s="30">
        <v>0.5</v>
      </c>
      <c r="Z29" s="7">
        <f t="shared" si="11"/>
        <v>600</v>
      </c>
      <c r="AA29" s="7">
        <f t="shared" si="20"/>
        <v>137</v>
      </c>
      <c r="AB29" s="20">
        <f t="shared" si="12"/>
        <v>225.205479452055</v>
      </c>
      <c r="AC29" s="20" t="s">
        <v>72</v>
      </c>
      <c r="AD29" s="29">
        <f t="shared" si="4"/>
        <v>5644.95185041095</v>
      </c>
    </row>
    <row r="30" s="1" customFormat="1" spans="1:30">
      <c r="A30" s="8">
        <v>30</v>
      </c>
      <c r="B30" s="7" t="s">
        <v>64</v>
      </c>
      <c r="C30" s="7" t="s">
        <v>23</v>
      </c>
      <c r="D30" s="11" t="s">
        <v>165</v>
      </c>
      <c r="E30" s="11" t="s">
        <v>166</v>
      </c>
      <c r="F30" s="11" t="s">
        <v>167</v>
      </c>
      <c r="G30" s="11" t="s">
        <v>168</v>
      </c>
      <c r="H30" s="11" t="s">
        <v>169</v>
      </c>
      <c r="I30" s="23">
        <v>44438</v>
      </c>
      <c r="J30" s="7" t="s">
        <v>90</v>
      </c>
      <c r="K30" s="7">
        <v>4480</v>
      </c>
      <c r="L30" s="7">
        <v>739.2</v>
      </c>
      <c r="M30" s="7">
        <f t="shared" si="18"/>
        <v>116</v>
      </c>
      <c r="N30" s="20">
        <f t="shared" si="3"/>
        <v>1658.70465753425</v>
      </c>
      <c r="O30" s="20" t="s">
        <v>30</v>
      </c>
      <c r="P30" s="7" t="s">
        <v>91</v>
      </c>
      <c r="Q30" s="7">
        <v>14676.17</v>
      </c>
      <c r="R30" s="27">
        <v>0.14</v>
      </c>
      <c r="S30" s="20">
        <f t="shared" si="6"/>
        <v>12621.5062</v>
      </c>
      <c r="T30" s="7">
        <f t="shared" si="19"/>
        <v>117</v>
      </c>
      <c r="U30" s="20">
        <f t="shared" si="7"/>
        <v>4045.79787780822</v>
      </c>
      <c r="V30" s="20" t="s">
        <v>30</v>
      </c>
      <c r="W30" s="7" t="s">
        <v>92</v>
      </c>
      <c r="X30" s="7">
        <v>1200</v>
      </c>
      <c r="Y30" s="30">
        <v>0.5</v>
      </c>
      <c r="Z30" s="7">
        <f t="shared" si="11"/>
        <v>600</v>
      </c>
      <c r="AA30" s="7">
        <f t="shared" si="20"/>
        <v>137</v>
      </c>
      <c r="AB30" s="20">
        <f t="shared" si="12"/>
        <v>225.205479452055</v>
      </c>
      <c r="AC30" s="20" t="s">
        <v>72</v>
      </c>
      <c r="AD30" s="29">
        <f t="shared" si="4"/>
        <v>5929.70801479452</v>
      </c>
    </row>
    <row r="31" s="1" customFormat="1" spans="1:30">
      <c r="A31" s="8">
        <v>31</v>
      </c>
      <c r="B31" s="7" t="s">
        <v>64</v>
      </c>
      <c r="C31" s="7" t="s">
        <v>23</v>
      </c>
      <c r="D31" s="11" t="s">
        <v>170</v>
      </c>
      <c r="E31" s="11" t="s">
        <v>171</v>
      </c>
      <c r="F31" s="11" t="s">
        <v>172</v>
      </c>
      <c r="G31" s="11" t="s">
        <v>173</v>
      </c>
      <c r="H31" s="11" t="s">
        <v>174</v>
      </c>
      <c r="I31" s="23">
        <v>44438</v>
      </c>
      <c r="J31" s="7" t="s">
        <v>90</v>
      </c>
      <c r="K31" s="7">
        <v>4480</v>
      </c>
      <c r="L31" s="7">
        <v>739.2</v>
      </c>
      <c r="M31" s="7">
        <f t="shared" si="18"/>
        <v>116</v>
      </c>
      <c r="N31" s="20">
        <f t="shared" si="3"/>
        <v>1658.70465753425</v>
      </c>
      <c r="O31" s="20" t="s">
        <v>30</v>
      </c>
      <c r="P31" s="7" t="s">
        <v>91</v>
      </c>
      <c r="Q31" s="7">
        <v>16772.77</v>
      </c>
      <c r="R31" s="27">
        <v>0.14</v>
      </c>
      <c r="S31" s="20">
        <f t="shared" si="6"/>
        <v>14424.5822</v>
      </c>
      <c r="T31" s="7">
        <f t="shared" si="19"/>
        <v>117</v>
      </c>
      <c r="U31" s="20">
        <f t="shared" si="7"/>
        <v>4623.77018465753</v>
      </c>
      <c r="V31" s="20" t="s">
        <v>30</v>
      </c>
      <c r="W31" s="7" t="s">
        <v>92</v>
      </c>
      <c r="X31" s="7">
        <v>1200</v>
      </c>
      <c r="Y31" s="30">
        <v>0.5</v>
      </c>
      <c r="Z31" s="7">
        <f t="shared" si="11"/>
        <v>600</v>
      </c>
      <c r="AA31" s="7">
        <f t="shared" si="20"/>
        <v>137</v>
      </c>
      <c r="AB31" s="20">
        <f t="shared" si="12"/>
        <v>225.205479452055</v>
      </c>
      <c r="AC31" s="20" t="s">
        <v>72</v>
      </c>
      <c r="AD31" s="29">
        <f t="shared" si="4"/>
        <v>6507.68032164384</v>
      </c>
    </row>
    <row r="32" s="1" customFormat="1" spans="1:30">
      <c r="A32" s="8">
        <v>33</v>
      </c>
      <c r="B32" s="7" t="s">
        <v>64</v>
      </c>
      <c r="C32" s="7" t="s">
        <v>23</v>
      </c>
      <c r="D32" s="11" t="s">
        <v>175</v>
      </c>
      <c r="E32" s="11" t="s">
        <v>176</v>
      </c>
      <c r="F32" s="11" t="s">
        <v>177</v>
      </c>
      <c r="G32" s="11" t="s">
        <v>178</v>
      </c>
      <c r="H32" s="11" t="s">
        <v>179</v>
      </c>
      <c r="I32" s="23">
        <v>44438</v>
      </c>
      <c r="J32" s="7" t="s">
        <v>90</v>
      </c>
      <c r="K32" s="7">
        <v>4032</v>
      </c>
      <c r="L32" s="7">
        <v>739.2</v>
      </c>
      <c r="M32" s="7">
        <f t="shared" si="18"/>
        <v>116</v>
      </c>
      <c r="N32" s="20">
        <f t="shared" si="3"/>
        <v>1516.32657534247</v>
      </c>
      <c r="O32" s="20" t="s">
        <v>30</v>
      </c>
      <c r="P32" s="7" t="s">
        <v>91</v>
      </c>
      <c r="Q32" s="7">
        <v>16772.77</v>
      </c>
      <c r="R32" s="27">
        <v>0.14</v>
      </c>
      <c r="S32" s="20">
        <f t="shared" si="6"/>
        <v>14424.5822</v>
      </c>
      <c r="T32" s="7">
        <f t="shared" si="19"/>
        <v>117</v>
      </c>
      <c r="U32" s="20">
        <f t="shared" si="7"/>
        <v>4623.77018465753</v>
      </c>
      <c r="V32" s="20" t="s">
        <v>30</v>
      </c>
      <c r="W32" s="7" t="s">
        <v>92</v>
      </c>
      <c r="X32" s="7">
        <v>1200</v>
      </c>
      <c r="Y32" s="30">
        <v>0.5</v>
      </c>
      <c r="Z32" s="7">
        <f t="shared" si="11"/>
        <v>600</v>
      </c>
      <c r="AA32" s="7">
        <f t="shared" si="20"/>
        <v>137</v>
      </c>
      <c r="AB32" s="20">
        <f t="shared" si="12"/>
        <v>225.205479452055</v>
      </c>
      <c r="AC32" s="20" t="s">
        <v>72</v>
      </c>
      <c r="AD32" s="29">
        <f t="shared" si="4"/>
        <v>6365.30223945206</v>
      </c>
    </row>
    <row r="33" s="1" customFormat="1" spans="1:30">
      <c r="A33" s="8">
        <v>34</v>
      </c>
      <c r="B33" s="7" t="s">
        <v>64</v>
      </c>
      <c r="C33" s="7" t="s">
        <v>23</v>
      </c>
      <c r="D33" s="11" t="s">
        <v>180</v>
      </c>
      <c r="E33" s="11" t="s">
        <v>181</v>
      </c>
      <c r="F33" s="11" t="s">
        <v>182</v>
      </c>
      <c r="G33" s="11" t="s">
        <v>183</v>
      </c>
      <c r="H33" s="11" t="s">
        <v>184</v>
      </c>
      <c r="I33" s="23">
        <v>44438</v>
      </c>
      <c r="J33" s="7" t="s">
        <v>90</v>
      </c>
      <c r="K33" s="7">
        <v>4480</v>
      </c>
      <c r="L33" s="7">
        <v>739.2</v>
      </c>
      <c r="M33" s="7">
        <f t="shared" si="18"/>
        <v>116</v>
      </c>
      <c r="N33" s="20">
        <f t="shared" si="3"/>
        <v>1658.70465753425</v>
      </c>
      <c r="O33" s="20" t="s">
        <v>30</v>
      </c>
      <c r="P33" s="7" t="s">
        <v>91</v>
      </c>
      <c r="Q33" s="7">
        <v>14676.17</v>
      </c>
      <c r="R33" s="27">
        <v>0.14</v>
      </c>
      <c r="S33" s="20">
        <f t="shared" si="6"/>
        <v>12621.5062</v>
      </c>
      <c r="T33" s="7">
        <f t="shared" si="19"/>
        <v>117</v>
      </c>
      <c r="U33" s="20">
        <f t="shared" si="7"/>
        <v>4045.79787780822</v>
      </c>
      <c r="V33" s="20" t="s">
        <v>30</v>
      </c>
      <c r="W33" s="7" t="s">
        <v>92</v>
      </c>
      <c r="X33" s="7">
        <v>1200</v>
      </c>
      <c r="Y33" s="30">
        <v>0.5</v>
      </c>
      <c r="Z33" s="7">
        <f t="shared" si="11"/>
        <v>600</v>
      </c>
      <c r="AA33" s="7">
        <f t="shared" si="20"/>
        <v>137</v>
      </c>
      <c r="AB33" s="20">
        <f t="shared" si="12"/>
        <v>225.205479452055</v>
      </c>
      <c r="AC33" s="20" t="s">
        <v>72</v>
      </c>
      <c r="AD33" s="29">
        <f t="shared" si="4"/>
        <v>5929.70801479452</v>
      </c>
    </row>
    <row r="34" s="1" customFormat="1" spans="1:30">
      <c r="A34" s="8">
        <v>35</v>
      </c>
      <c r="B34" s="7" t="s">
        <v>64</v>
      </c>
      <c r="C34" s="7" t="s">
        <v>23</v>
      </c>
      <c r="D34" s="11" t="s">
        <v>185</v>
      </c>
      <c r="E34" s="11" t="s">
        <v>186</v>
      </c>
      <c r="F34" s="11" t="s">
        <v>187</v>
      </c>
      <c r="G34" s="11" t="s">
        <v>188</v>
      </c>
      <c r="H34" s="11" t="s">
        <v>189</v>
      </c>
      <c r="I34" s="23">
        <v>44438</v>
      </c>
      <c r="J34" s="7" t="s">
        <v>90</v>
      </c>
      <c r="K34" s="7">
        <v>4928</v>
      </c>
      <c r="L34" s="7">
        <v>739.2</v>
      </c>
      <c r="M34" s="7">
        <f t="shared" si="18"/>
        <v>116</v>
      </c>
      <c r="N34" s="20">
        <f t="shared" si="3"/>
        <v>1801.08273972603</v>
      </c>
      <c r="O34" s="20" t="s">
        <v>30</v>
      </c>
      <c r="P34" s="7" t="s">
        <v>91</v>
      </c>
      <c r="Q34" s="7">
        <v>25159.15</v>
      </c>
      <c r="R34" s="27">
        <v>0.14</v>
      </c>
      <c r="S34" s="20">
        <f t="shared" si="6"/>
        <v>21636.869</v>
      </c>
      <c r="T34" s="7">
        <f t="shared" si="19"/>
        <v>117</v>
      </c>
      <c r="U34" s="20">
        <f t="shared" si="7"/>
        <v>6935.65389863014</v>
      </c>
      <c r="V34" s="20" t="s">
        <v>30</v>
      </c>
      <c r="W34" s="7" t="s">
        <v>92</v>
      </c>
      <c r="X34" s="7">
        <v>1200</v>
      </c>
      <c r="Y34" s="30">
        <v>0.5</v>
      </c>
      <c r="Z34" s="7">
        <f t="shared" si="11"/>
        <v>600</v>
      </c>
      <c r="AA34" s="7">
        <f t="shared" si="20"/>
        <v>137</v>
      </c>
      <c r="AB34" s="20">
        <f t="shared" si="12"/>
        <v>225.205479452055</v>
      </c>
      <c r="AC34" s="20" t="s">
        <v>72</v>
      </c>
      <c r="AD34" s="29">
        <f t="shared" si="4"/>
        <v>8961.94211780822</v>
      </c>
    </row>
    <row r="35" s="1" customFormat="1" spans="1:30">
      <c r="A35" s="8">
        <v>36</v>
      </c>
      <c r="B35" s="7" t="s">
        <v>64</v>
      </c>
      <c r="C35" s="7" t="s">
        <v>23</v>
      </c>
      <c r="D35" s="11" t="s">
        <v>190</v>
      </c>
      <c r="E35" s="11" t="s">
        <v>191</v>
      </c>
      <c r="F35" s="11" t="s">
        <v>192</v>
      </c>
      <c r="G35" s="11" t="s">
        <v>193</v>
      </c>
      <c r="H35" s="11" t="s">
        <v>194</v>
      </c>
      <c r="I35" s="23">
        <v>44438</v>
      </c>
      <c r="J35" s="7" t="s">
        <v>90</v>
      </c>
      <c r="K35" s="7">
        <v>4480</v>
      </c>
      <c r="L35" s="7">
        <v>739.2</v>
      </c>
      <c r="M35" s="7">
        <f t="shared" si="18"/>
        <v>116</v>
      </c>
      <c r="N35" s="20">
        <f t="shared" si="3"/>
        <v>1658.70465753425</v>
      </c>
      <c r="O35" s="20" t="s">
        <v>30</v>
      </c>
      <c r="P35" s="7" t="s">
        <v>91</v>
      </c>
      <c r="Q35" s="7">
        <v>16772.77</v>
      </c>
      <c r="R35" s="27">
        <v>0.14</v>
      </c>
      <c r="S35" s="20">
        <f t="shared" si="6"/>
        <v>14424.5822</v>
      </c>
      <c r="T35" s="7">
        <f t="shared" si="19"/>
        <v>117</v>
      </c>
      <c r="U35" s="20">
        <f t="shared" si="7"/>
        <v>4623.77018465753</v>
      </c>
      <c r="V35" s="20" t="s">
        <v>30</v>
      </c>
      <c r="W35" s="7" t="s">
        <v>92</v>
      </c>
      <c r="X35" s="7">
        <v>1200</v>
      </c>
      <c r="Y35" s="30">
        <v>0.5</v>
      </c>
      <c r="Z35" s="7">
        <f t="shared" si="11"/>
        <v>600</v>
      </c>
      <c r="AA35" s="7">
        <f t="shared" si="20"/>
        <v>137</v>
      </c>
      <c r="AB35" s="20">
        <f t="shared" si="12"/>
        <v>225.205479452055</v>
      </c>
      <c r="AC35" s="20" t="s">
        <v>72</v>
      </c>
      <c r="AD35" s="29">
        <f t="shared" si="4"/>
        <v>6507.68032164384</v>
      </c>
    </row>
    <row r="36" s="1" customFormat="1" spans="1:30">
      <c r="A36" s="8">
        <v>37</v>
      </c>
      <c r="B36" s="7" t="s">
        <v>64</v>
      </c>
      <c r="C36" s="7" t="s">
        <v>23</v>
      </c>
      <c r="D36" s="11" t="s">
        <v>195</v>
      </c>
      <c r="E36" s="11" t="s">
        <v>196</v>
      </c>
      <c r="F36" s="11" t="s">
        <v>197</v>
      </c>
      <c r="G36" s="11" t="s">
        <v>198</v>
      </c>
      <c r="H36" s="11" t="s">
        <v>199</v>
      </c>
      <c r="I36" s="23">
        <v>44439</v>
      </c>
      <c r="J36" s="7" t="s">
        <v>90</v>
      </c>
      <c r="K36" s="7">
        <v>4032</v>
      </c>
      <c r="L36" s="7">
        <v>739.2</v>
      </c>
      <c r="M36" s="7">
        <f t="shared" si="18"/>
        <v>116</v>
      </c>
      <c r="N36" s="20">
        <f t="shared" ref="N36:N67" si="21">(K36+L36)/365*M36</f>
        <v>1516.32657534247</v>
      </c>
      <c r="O36" s="20" t="s">
        <v>30</v>
      </c>
      <c r="P36" s="7" t="s">
        <v>91</v>
      </c>
      <c r="Q36" s="7">
        <v>16772.77</v>
      </c>
      <c r="R36" s="27">
        <v>0.14</v>
      </c>
      <c r="S36" s="20">
        <f t="shared" si="6"/>
        <v>14424.5822</v>
      </c>
      <c r="T36" s="7">
        <f t="shared" si="19"/>
        <v>117</v>
      </c>
      <c r="U36" s="20">
        <f t="shared" si="7"/>
        <v>4623.77018465753</v>
      </c>
      <c r="V36" s="20" t="s">
        <v>30</v>
      </c>
      <c r="W36" s="7" t="s">
        <v>92</v>
      </c>
      <c r="X36" s="7">
        <v>1200</v>
      </c>
      <c r="Y36" s="30">
        <v>0.5</v>
      </c>
      <c r="Z36" s="7">
        <f t="shared" si="11"/>
        <v>600</v>
      </c>
      <c r="AA36" s="7">
        <f t="shared" si="20"/>
        <v>137</v>
      </c>
      <c r="AB36" s="20">
        <f t="shared" si="12"/>
        <v>225.205479452055</v>
      </c>
      <c r="AC36" s="20" t="s">
        <v>72</v>
      </c>
      <c r="AD36" s="29">
        <f t="shared" si="4"/>
        <v>6365.30223945206</v>
      </c>
    </row>
    <row r="37" s="1" customFormat="1" spans="1:30">
      <c r="A37" s="8">
        <v>38</v>
      </c>
      <c r="B37" s="7" t="s">
        <v>64</v>
      </c>
      <c r="C37" s="7" t="s">
        <v>23</v>
      </c>
      <c r="D37" s="11" t="s">
        <v>200</v>
      </c>
      <c r="E37" s="11" t="s">
        <v>201</v>
      </c>
      <c r="F37" s="11" t="s">
        <v>202</v>
      </c>
      <c r="G37" s="11" t="s">
        <v>203</v>
      </c>
      <c r="H37" s="11" t="s">
        <v>204</v>
      </c>
      <c r="I37" s="23">
        <v>44438</v>
      </c>
      <c r="J37" s="7" t="s">
        <v>90</v>
      </c>
      <c r="K37" s="7">
        <v>4928</v>
      </c>
      <c r="L37" s="7">
        <v>739.2</v>
      </c>
      <c r="M37" s="7">
        <f t="shared" si="18"/>
        <v>116</v>
      </c>
      <c r="N37" s="20">
        <f t="shared" si="21"/>
        <v>1801.08273972603</v>
      </c>
      <c r="O37" s="20" t="s">
        <v>30</v>
      </c>
      <c r="P37" s="7" t="s">
        <v>91</v>
      </c>
      <c r="Q37" s="7">
        <v>16772.77</v>
      </c>
      <c r="R37" s="27">
        <v>0.14</v>
      </c>
      <c r="S37" s="20">
        <f t="shared" si="6"/>
        <v>14424.5822</v>
      </c>
      <c r="T37" s="7">
        <f t="shared" si="19"/>
        <v>117</v>
      </c>
      <c r="U37" s="20">
        <f t="shared" si="7"/>
        <v>4623.77018465753</v>
      </c>
      <c r="V37" s="20" t="s">
        <v>30</v>
      </c>
      <c r="W37" s="7" t="s">
        <v>92</v>
      </c>
      <c r="X37" s="7">
        <v>1200</v>
      </c>
      <c r="Y37" s="30">
        <v>0.5</v>
      </c>
      <c r="Z37" s="7">
        <f t="shared" si="11"/>
        <v>600</v>
      </c>
      <c r="AA37" s="7">
        <f t="shared" si="20"/>
        <v>137</v>
      </c>
      <c r="AB37" s="20">
        <f t="shared" si="12"/>
        <v>225.205479452055</v>
      </c>
      <c r="AC37" s="20" t="s">
        <v>72</v>
      </c>
      <c r="AD37" s="29">
        <f t="shared" si="4"/>
        <v>6650.05840383562</v>
      </c>
    </row>
    <row r="38" s="1" customFormat="1" spans="1:30">
      <c r="A38" s="8">
        <v>39</v>
      </c>
      <c r="B38" s="7" t="s">
        <v>64</v>
      </c>
      <c r="C38" s="7" t="s">
        <v>23</v>
      </c>
      <c r="D38" s="11" t="s">
        <v>205</v>
      </c>
      <c r="E38" s="11" t="s">
        <v>206</v>
      </c>
      <c r="F38" s="11" t="s">
        <v>207</v>
      </c>
      <c r="G38" s="11" t="s">
        <v>208</v>
      </c>
      <c r="H38" s="11" t="s">
        <v>209</v>
      </c>
      <c r="I38" s="23">
        <v>44438</v>
      </c>
      <c r="J38" s="7" t="s">
        <v>90</v>
      </c>
      <c r="K38" s="7">
        <v>3584</v>
      </c>
      <c r="L38" s="7">
        <v>739.2</v>
      </c>
      <c r="M38" s="7">
        <f t="shared" si="18"/>
        <v>116</v>
      </c>
      <c r="N38" s="20">
        <f t="shared" si="21"/>
        <v>1373.94849315068</v>
      </c>
      <c r="O38" s="20" t="s">
        <v>30</v>
      </c>
      <c r="P38" s="7" t="s">
        <v>91</v>
      </c>
      <c r="Q38" s="7">
        <v>14676.17</v>
      </c>
      <c r="R38" s="27">
        <v>0.14</v>
      </c>
      <c r="S38" s="20">
        <f t="shared" si="6"/>
        <v>12621.5062</v>
      </c>
      <c r="T38" s="7">
        <f t="shared" si="19"/>
        <v>117</v>
      </c>
      <c r="U38" s="20">
        <f t="shared" si="7"/>
        <v>4045.79787780822</v>
      </c>
      <c r="V38" s="20" t="s">
        <v>30</v>
      </c>
      <c r="W38" s="7" t="s">
        <v>92</v>
      </c>
      <c r="X38" s="7">
        <v>1200</v>
      </c>
      <c r="Y38" s="30">
        <v>0.5</v>
      </c>
      <c r="Z38" s="7">
        <f t="shared" si="11"/>
        <v>600</v>
      </c>
      <c r="AA38" s="7">
        <f t="shared" si="20"/>
        <v>137</v>
      </c>
      <c r="AB38" s="20">
        <f t="shared" si="12"/>
        <v>225.205479452055</v>
      </c>
      <c r="AC38" s="20" t="s">
        <v>72</v>
      </c>
      <c r="AD38" s="29">
        <f t="shared" si="4"/>
        <v>5644.95185041095</v>
      </c>
    </row>
    <row r="39" s="1" customFormat="1" spans="1:30">
      <c r="A39" s="8">
        <v>40</v>
      </c>
      <c r="B39" s="7" t="s">
        <v>64</v>
      </c>
      <c r="C39" s="7" t="s">
        <v>23</v>
      </c>
      <c r="D39" s="11" t="s">
        <v>210</v>
      </c>
      <c r="E39" s="11" t="s">
        <v>211</v>
      </c>
      <c r="F39" s="11" t="s">
        <v>212</v>
      </c>
      <c r="G39" s="11" t="s">
        <v>213</v>
      </c>
      <c r="H39" s="11" t="s">
        <v>214</v>
      </c>
      <c r="I39" s="23">
        <v>44438</v>
      </c>
      <c r="J39" s="7" t="s">
        <v>90</v>
      </c>
      <c r="K39" s="7">
        <v>4032</v>
      </c>
      <c r="L39" s="7">
        <v>739.2</v>
      </c>
      <c r="M39" s="7">
        <f t="shared" si="18"/>
        <v>116</v>
      </c>
      <c r="N39" s="20">
        <f t="shared" si="21"/>
        <v>1516.32657534247</v>
      </c>
      <c r="O39" s="20" t="s">
        <v>30</v>
      </c>
      <c r="P39" s="7" t="s">
        <v>91</v>
      </c>
      <c r="Q39" s="7">
        <v>16772.77</v>
      </c>
      <c r="R39" s="27">
        <v>0.14</v>
      </c>
      <c r="S39" s="20">
        <f t="shared" ref="S39:S70" si="22">Q39*(1-R39)</f>
        <v>14424.5822</v>
      </c>
      <c r="T39" s="7">
        <f t="shared" si="19"/>
        <v>117</v>
      </c>
      <c r="U39" s="20">
        <f t="shared" ref="U39:U70" si="23">S39/365*T39</f>
        <v>4623.77018465753</v>
      </c>
      <c r="V39" s="20" t="s">
        <v>30</v>
      </c>
      <c r="W39" s="7" t="s">
        <v>92</v>
      </c>
      <c r="X39" s="7">
        <v>1200</v>
      </c>
      <c r="Y39" s="30">
        <v>0.5</v>
      </c>
      <c r="Z39" s="7">
        <f t="shared" si="11"/>
        <v>600</v>
      </c>
      <c r="AA39" s="7">
        <f t="shared" si="20"/>
        <v>137</v>
      </c>
      <c r="AB39" s="20">
        <f t="shared" si="12"/>
        <v>225.205479452055</v>
      </c>
      <c r="AC39" s="20" t="s">
        <v>72</v>
      </c>
      <c r="AD39" s="29">
        <f t="shared" si="4"/>
        <v>6365.30223945205</v>
      </c>
    </row>
    <row r="40" s="1" customFormat="1" spans="1:30">
      <c r="A40" s="8">
        <v>42</v>
      </c>
      <c r="B40" s="7" t="s">
        <v>64</v>
      </c>
      <c r="C40" s="7" t="s">
        <v>23</v>
      </c>
      <c r="D40" s="11" t="s">
        <v>215</v>
      </c>
      <c r="E40" s="11" t="s">
        <v>216</v>
      </c>
      <c r="F40" s="11">
        <v>77443220</v>
      </c>
      <c r="G40" s="11" t="s">
        <v>217</v>
      </c>
      <c r="H40" s="11" t="s">
        <v>218</v>
      </c>
      <c r="I40" s="23">
        <v>44455</v>
      </c>
      <c r="J40" s="7" t="s">
        <v>69</v>
      </c>
      <c r="K40" s="7">
        <v>4928</v>
      </c>
      <c r="L40" s="7">
        <v>688.8</v>
      </c>
      <c r="M40" s="7">
        <f t="shared" ref="M40:M51" si="24">_xlfn.DAYS("2024/8/9","2024/4/30")</f>
        <v>101</v>
      </c>
      <c r="N40" s="20">
        <f t="shared" si="21"/>
        <v>1554.23780821918</v>
      </c>
      <c r="O40" s="20" t="s">
        <v>30</v>
      </c>
      <c r="P40" s="7" t="s">
        <v>70</v>
      </c>
      <c r="Q40" s="7">
        <v>18801.97</v>
      </c>
      <c r="R40" s="27">
        <v>0.14</v>
      </c>
      <c r="S40" s="20">
        <f t="shared" si="22"/>
        <v>16169.6942</v>
      </c>
      <c r="T40" s="7">
        <f t="shared" ref="T40:T51" si="25">_xlfn.DAYS("2024/8/10","2024/4/30")</f>
        <v>102</v>
      </c>
      <c r="U40" s="20">
        <f t="shared" si="23"/>
        <v>4518.65426958904</v>
      </c>
      <c r="V40" s="20" t="s">
        <v>30</v>
      </c>
      <c r="W40" s="7" t="s">
        <v>71</v>
      </c>
      <c r="X40" s="7">
        <v>1200</v>
      </c>
      <c r="Y40" s="30">
        <v>0.5</v>
      </c>
      <c r="Z40" s="7">
        <f t="shared" si="11"/>
        <v>600</v>
      </c>
      <c r="AA40" s="7">
        <f t="shared" ref="AA40:AA51" si="26">_xlfn.DAYS("2024/8/11","2024/4/30")</f>
        <v>103</v>
      </c>
      <c r="AB40" s="20">
        <f t="shared" si="12"/>
        <v>169.315068493151</v>
      </c>
      <c r="AC40" s="20" t="s">
        <v>72</v>
      </c>
      <c r="AD40" s="29">
        <f t="shared" si="4"/>
        <v>6242.20714630137</v>
      </c>
    </row>
    <row r="41" s="1" customFormat="1" spans="1:30">
      <c r="A41" s="8">
        <v>43</v>
      </c>
      <c r="B41" s="7" t="s">
        <v>64</v>
      </c>
      <c r="C41" s="7" t="s">
        <v>23</v>
      </c>
      <c r="D41" s="11" t="s">
        <v>219</v>
      </c>
      <c r="E41" s="11" t="s">
        <v>220</v>
      </c>
      <c r="F41" s="11">
        <v>77443216</v>
      </c>
      <c r="G41" s="11" t="s">
        <v>221</v>
      </c>
      <c r="H41" s="11" t="s">
        <v>222</v>
      </c>
      <c r="I41" s="23">
        <v>44455</v>
      </c>
      <c r="J41" s="7" t="s">
        <v>69</v>
      </c>
      <c r="K41" s="7">
        <v>4032</v>
      </c>
      <c r="L41" s="7">
        <v>688.8</v>
      </c>
      <c r="M41" s="7">
        <f t="shared" si="24"/>
        <v>101</v>
      </c>
      <c r="N41" s="20">
        <f t="shared" si="21"/>
        <v>1306.30356164384</v>
      </c>
      <c r="O41" s="20" t="s">
        <v>30</v>
      </c>
      <c r="P41" s="7" t="s">
        <v>70</v>
      </c>
      <c r="Q41" s="7">
        <v>16451.72</v>
      </c>
      <c r="R41" s="27">
        <v>0.14</v>
      </c>
      <c r="S41" s="20">
        <f t="shared" si="22"/>
        <v>14148.4792</v>
      </c>
      <c r="T41" s="7">
        <f t="shared" si="25"/>
        <v>102</v>
      </c>
      <c r="U41" s="20">
        <f t="shared" si="23"/>
        <v>3953.82158465753</v>
      </c>
      <c r="V41" s="20" t="s">
        <v>30</v>
      </c>
      <c r="W41" s="7" t="s">
        <v>71</v>
      </c>
      <c r="X41" s="7">
        <v>1200</v>
      </c>
      <c r="Y41" s="30">
        <v>0.5</v>
      </c>
      <c r="Z41" s="7">
        <f t="shared" si="11"/>
        <v>600</v>
      </c>
      <c r="AA41" s="7">
        <f t="shared" si="26"/>
        <v>103</v>
      </c>
      <c r="AB41" s="20">
        <f t="shared" si="12"/>
        <v>169.315068493151</v>
      </c>
      <c r="AC41" s="20" t="s">
        <v>72</v>
      </c>
      <c r="AD41" s="29">
        <f t="shared" si="4"/>
        <v>5429.44021479452</v>
      </c>
    </row>
    <row r="42" s="1" customFormat="1" spans="1:30">
      <c r="A42" s="8">
        <v>44</v>
      </c>
      <c r="B42" s="7" t="s">
        <v>64</v>
      </c>
      <c r="C42" s="7" t="s">
        <v>23</v>
      </c>
      <c r="D42" s="11" t="s">
        <v>223</v>
      </c>
      <c r="E42" s="11" t="s">
        <v>224</v>
      </c>
      <c r="F42" s="11">
        <v>77414109</v>
      </c>
      <c r="G42" s="11" t="s">
        <v>225</v>
      </c>
      <c r="H42" s="11" t="s">
        <v>226</v>
      </c>
      <c r="I42" s="23">
        <v>44468</v>
      </c>
      <c r="J42" s="7" t="s">
        <v>69</v>
      </c>
      <c r="K42" s="7">
        <v>4480</v>
      </c>
      <c r="L42" s="7">
        <v>688.8</v>
      </c>
      <c r="M42" s="7">
        <f t="shared" si="24"/>
        <v>101</v>
      </c>
      <c r="N42" s="20">
        <f t="shared" si="21"/>
        <v>1430.27068493151</v>
      </c>
      <c r="O42" s="20" t="s">
        <v>30</v>
      </c>
      <c r="P42" s="7" t="s">
        <v>70</v>
      </c>
      <c r="Q42" s="7">
        <v>23502.46</v>
      </c>
      <c r="R42" s="27">
        <v>0.14</v>
      </c>
      <c r="S42" s="20">
        <f t="shared" si="22"/>
        <v>20212.1156</v>
      </c>
      <c r="T42" s="7">
        <f t="shared" si="25"/>
        <v>102</v>
      </c>
      <c r="U42" s="20">
        <f t="shared" si="23"/>
        <v>5648.31723616438</v>
      </c>
      <c r="V42" s="20" t="s">
        <v>30</v>
      </c>
      <c r="W42" s="7" t="s">
        <v>71</v>
      </c>
      <c r="X42" s="7">
        <v>1200</v>
      </c>
      <c r="Y42" s="30">
        <v>0.5</v>
      </c>
      <c r="Z42" s="7">
        <f t="shared" si="11"/>
        <v>600</v>
      </c>
      <c r="AA42" s="7">
        <f t="shared" si="26"/>
        <v>103</v>
      </c>
      <c r="AB42" s="20">
        <f t="shared" si="12"/>
        <v>169.315068493151</v>
      </c>
      <c r="AC42" s="20" t="s">
        <v>72</v>
      </c>
      <c r="AD42" s="29">
        <f t="shared" si="4"/>
        <v>7247.90298958904</v>
      </c>
    </row>
    <row r="43" s="1" customFormat="1" spans="1:30">
      <c r="A43" s="8">
        <v>45</v>
      </c>
      <c r="B43" s="7" t="s">
        <v>64</v>
      </c>
      <c r="C43" s="7" t="s">
        <v>23</v>
      </c>
      <c r="D43" s="11" t="s">
        <v>227</v>
      </c>
      <c r="E43" s="11" t="s">
        <v>228</v>
      </c>
      <c r="F43" s="11">
        <v>77412926</v>
      </c>
      <c r="G43" s="11" t="s">
        <v>229</v>
      </c>
      <c r="H43" s="11" t="s">
        <v>230</v>
      </c>
      <c r="I43" s="23">
        <v>44467</v>
      </c>
      <c r="J43" s="7" t="s">
        <v>69</v>
      </c>
      <c r="K43" s="7">
        <v>4032</v>
      </c>
      <c r="L43" s="7">
        <v>688.8</v>
      </c>
      <c r="M43" s="7">
        <f t="shared" si="24"/>
        <v>101</v>
      </c>
      <c r="N43" s="20">
        <f t="shared" si="21"/>
        <v>1306.30356164384</v>
      </c>
      <c r="O43" s="20" t="s">
        <v>30</v>
      </c>
      <c r="P43" s="7" t="s">
        <v>70</v>
      </c>
      <c r="Q43" s="7">
        <v>18801.97</v>
      </c>
      <c r="R43" s="27">
        <v>0.14</v>
      </c>
      <c r="S43" s="20">
        <f t="shared" si="22"/>
        <v>16169.6942</v>
      </c>
      <c r="T43" s="7">
        <f t="shared" si="25"/>
        <v>102</v>
      </c>
      <c r="U43" s="20">
        <f t="shared" si="23"/>
        <v>4518.65426958904</v>
      </c>
      <c r="V43" s="20" t="s">
        <v>30</v>
      </c>
      <c r="W43" s="7" t="s">
        <v>71</v>
      </c>
      <c r="X43" s="7">
        <v>1200</v>
      </c>
      <c r="Y43" s="30">
        <v>0.5</v>
      </c>
      <c r="Z43" s="7">
        <f t="shared" ref="Z43:Z74" si="27">X43*(1-Y43)</f>
        <v>600</v>
      </c>
      <c r="AA43" s="7">
        <f t="shared" si="26"/>
        <v>103</v>
      </c>
      <c r="AB43" s="20">
        <f t="shared" ref="AB43:AB74" si="28">Z43/365*AA43</f>
        <v>169.315068493151</v>
      </c>
      <c r="AC43" s="20" t="s">
        <v>72</v>
      </c>
      <c r="AD43" s="29">
        <f t="shared" si="4"/>
        <v>5994.27289972603</v>
      </c>
    </row>
    <row r="44" s="1" customFormat="1" spans="1:30">
      <c r="A44" s="8">
        <v>46</v>
      </c>
      <c r="B44" s="7" t="s">
        <v>64</v>
      </c>
      <c r="C44" s="7" t="s">
        <v>23</v>
      </c>
      <c r="D44" s="11" t="s">
        <v>231</v>
      </c>
      <c r="E44" s="11" t="s">
        <v>232</v>
      </c>
      <c r="F44" s="11">
        <v>77414111</v>
      </c>
      <c r="G44" s="11" t="s">
        <v>233</v>
      </c>
      <c r="H44" s="11" t="s">
        <v>234</v>
      </c>
      <c r="I44" s="23">
        <v>44468</v>
      </c>
      <c r="J44" s="7" t="s">
        <v>69</v>
      </c>
      <c r="K44" s="7">
        <v>4032</v>
      </c>
      <c r="L44" s="7">
        <v>688.8</v>
      </c>
      <c r="M44" s="7">
        <f t="shared" si="24"/>
        <v>101</v>
      </c>
      <c r="N44" s="20">
        <f t="shared" si="21"/>
        <v>1306.30356164384</v>
      </c>
      <c r="O44" s="20" t="s">
        <v>30</v>
      </c>
      <c r="P44" s="7" t="s">
        <v>70</v>
      </c>
      <c r="Q44" s="7">
        <v>16451.72</v>
      </c>
      <c r="R44" s="27">
        <v>0.14</v>
      </c>
      <c r="S44" s="20">
        <f t="shared" si="22"/>
        <v>14148.4792</v>
      </c>
      <c r="T44" s="7">
        <f t="shared" si="25"/>
        <v>102</v>
      </c>
      <c r="U44" s="20">
        <f t="shared" si="23"/>
        <v>3953.82158465753</v>
      </c>
      <c r="V44" s="20" t="s">
        <v>30</v>
      </c>
      <c r="W44" s="7" t="s">
        <v>71</v>
      </c>
      <c r="X44" s="7">
        <v>1200</v>
      </c>
      <c r="Y44" s="30">
        <v>0.5</v>
      </c>
      <c r="Z44" s="7">
        <f t="shared" si="27"/>
        <v>600</v>
      </c>
      <c r="AA44" s="7">
        <f t="shared" si="26"/>
        <v>103</v>
      </c>
      <c r="AB44" s="20">
        <f t="shared" si="28"/>
        <v>169.315068493151</v>
      </c>
      <c r="AC44" s="20" t="s">
        <v>72</v>
      </c>
      <c r="AD44" s="29">
        <f t="shared" si="4"/>
        <v>5429.44021479452</v>
      </c>
    </row>
    <row r="45" s="1" customFormat="1" spans="1:30">
      <c r="A45" s="8">
        <v>47</v>
      </c>
      <c r="B45" s="7" t="s">
        <v>64</v>
      </c>
      <c r="C45" s="7" t="s">
        <v>23</v>
      </c>
      <c r="D45" s="11" t="s">
        <v>235</v>
      </c>
      <c r="E45" s="11" t="s">
        <v>236</v>
      </c>
      <c r="F45" s="11">
        <v>77443223</v>
      </c>
      <c r="G45" s="11" t="s">
        <v>237</v>
      </c>
      <c r="H45" s="11" t="s">
        <v>238</v>
      </c>
      <c r="I45" s="23">
        <v>44465</v>
      </c>
      <c r="J45" s="7" t="s">
        <v>69</v>
      </c>
      <c r="K45" s="7">
        <v>4928</v>
      </c>
      <c r="L45" s="7">
        <v>688.8</v>
      </c>
      <c r="M45" s="7">
        <f t="shared" si="24"/>
        <v>101</v>
      </c>
      <c r="N45" s="20">
        <f t="shared" si="21"/>
        <v>1554.23780821918</v>
      </c>
      <c r="O45" s="20" t="s">
        <v>30</v>
      </c>
      <c r="P45" s="7" t="s">
        <v>70</v>
      </c>
      <c r="Q45" s="7">
        <v>16451.72</v>
      </c>
      <c r="R45" s="27">
        <v>0.14</v>
      </c>
      <c r="S45" s="20">
        <f t="shared" si="22"/>
        <v>14148.4792</v>
      </c>
      <c r="T45" s="7">
        <f t="shared" si="25"/>
        <v>102</v>
      </c>
      <c r="U45" s="20">
        <f t="shared" si="23"/>
        <v>3953.82158465753</v>
      </c>
      <c r="V45" s="20" t="s">
        <v>30</v>
      </c>
      <c r="W45" s="7" t="s">
        <v>71</v>
      </c>
      <c r="X45" s="7">
        <v>1200</v>
      </c>
      <c r="Y45" s="30">
        <v>0.5</v>
      </c>
      <c r="Z45" s="7">
        <f t="shared" si="27"/>
        <v>600</v>
      </c>
      <c r="AA45" s="7">
        <f t="shared" si="26"/>
        <v>103</v>
      </c>
      <c r="AB45" s="20">
        <f t="shared" si="28"/>
        <v>169.315068493151</v>
      </c>
      <c r="AC45" s="20" t="s">
        <v>72</v>
      </c>
      <c r="AD45" s="29">
        <f t="shared" si="4"/>
        <v>5677.37446136986</v>
      </c>
    </row>
    <row r="46" s="1" customFormat="1" spans="1:30">
      <c r="A46" s="8">
        <v>48</v>
      </c>
      <c r="B46" s="7" t="s">
        <v>64</v>
      </c>
      <c r="C46" s="7" t="s">
        <v>23</v>
      </c>
      <c r="D46" s="11" t="s">
        <v>239</v>
      </c>
      <c r="E46" s="11" t="s">
        <v>240</v>
      </c>
      <c r="F46" s="11">
        <v>77439779</v>
      </c>
      <c r="G46" s="11" t="s">
        <v>241</v>
      </c>
      <c r="H46" s="11" t="s">
        <v>242</v>
      </c>
      <c r="I46" s="23">
        <v>44465</v>
      </c>
      <c r="J46" s="7" t="s">
        <v>69</v>
      </c>
      <c r="K46" s="7">
        <v>4480</v>
      </c>
      <c r="L46" s="7">
        <v>688.8</v>
      </c>
      <c r="M46" s="7">
        <f t="shared" si="24"/>
        <v>101</v>
      </c>
      <c r="N46" s="20">
        <f t="shared" si="21"/>
        <v>1430.27068493151</v>
      </c>
      <c r="O46" s="20" t="s">
        <v>30</v>
      </c>
      <c r="P46" s="7" t="s">
        <v>70</v>
      </c>
      <c r="Q46" s="7">
        <v>18801.97</v>
      </c>
      <c r="R46" s="27">
        <v>0.14</v>
      </c>
      <c r="S46" s="20">
        <f t="shared" si="22"/>
        <v>16169.6942</v>
      </c>
      <c r="T46" s="7">
        <f t="shared" si="25"/>
        <v>102</v>
      </c>
      <c r="U46" s="20">
        <f t="shared" si="23"/>
        <v>4518.65426958904</v>
      </c>
      <c r="V46" s="20" t="s">
        <v>30</v>
      </c>
      <c r="W46" s="7" t="s">
        <v>71</v>
      </c>
      <c r="X46" s="7">
        <v>1200</v>
      </c>
      <c r="Y46" s="30">
        <v>0.5</v>
      </c>
      <c r="Z46" s="7">
        <f t="shared" si="27"/>
        <v>600</v>
      </c>
      <c r="AA46" s="7">
        <f t="shared" si="26"/>
        <v>103</v>
      </c>
      <c r="AB46" s="20">
        <f t="shared" si="28"/>
        <v>169.315068493151</v>
      </c>
      <c r="AC46" s="20" t="s">
        <v>72</v>
      </c>
      <c r="AD46" s="29">
        <f t="shared" si="4"/>
        <v>6118.2400230137</v>
      </c>
    </row>
    <row r="47" s="1" customFormat="1" spans="1:30">
      <c r="A47" s="8">
        <v>49</v>
      </c>
      <c r="B47" s="7" t="s">
        <v>64</v>
      </c>
      <c r="C47" s="7" t="s">
        <v>23</v>
      </c>
      <c r="D47" s="11" t="s">
        <v>243</v>
      </c>
      <c r="E47" s="11" t="s">
        <v>244</v>
      </c>
      <c r="F47" s="11">
        <v>77414101</v>
      </c>
      <c r="G47" s="11" t="s">
        <v>245</v>
      </c>
      <c r="H47" s="11" t="s">
        <v>246</v>
      </c>
      <c r="I47" s="23">
        <v>44468</v>
      </c>
      <c r="J47" s="7" t="s">
        <v>69</v>
      </c>
      <c r="K47" s="7">
        <v>4032</v>
      </c>
      <c r="L47" s="7">
        <v>688.8</v>
      </c>
      <c r="M47" s="7">
        <f t="shared" si="24"/>
        <v>101</v>
      </c>
      <c r="N47" s="20">
        <f t="shared" si="21"/>
        <v>1306.30356164384</v>
      </c>
      <c r="O47" s="20" t="s">
        <v>30</v>
      </c>
      <c r="P47" s="7" t="s">
        <v>70</v>
      </c>
      <c r="Q47" s="7">
        <v>18801.97</v>
      </c>
      <c r="R47" s="27">
        <v>0.14</v>
      </c>
      <c r="S47" s="20">
        <f t="shared" si="22"/>
        <v>16169.6942</v>
      </c>
      <c r="T47" s="7">
        <f t="shared" si="25"/>
        <v>102</v>
      </c>
      <c r="U47" s="20">
        <f t="shared" si="23"/>
        <v>4518.65426958904</v>
      </c>
      <c r="V47" s="20" t="s">
        <v>30</v>
      </c>
      <c r="W47" s="7" t="s">
        <v>71</v>
      </c>
      <c r="X47" s="7">
        <v>1200</v>
      </c>
      <c r="Y47" s="30">
        <v>0.5</v>
      </c>
      <c r="Z47" s="7">
        <f t="shared" si="27"/>
        <v>600</v>
      </c>
      <c r="AA47" s="7">
        <f t="shared" si="26"/>
        <v>103</v>
      </c>
      <c r="AB47" s="20">
        <f t="shared" si="28"/>
        <v>169.315068493151</v>
      </c>
      <c r="AC47" s="20" t="s">
        <v>72</v>
      </c>
      <c r="AD47" s="29">
        <f t="shared" si="4"/>
        <v>5994.27289972603</v>
      </c>
    </row>
    <row r="48" s="1" customFormat="1" spans="1:30">
      <c r="A48" s="8">
        <v>50</v>
      </c>
      <c r="B48" s="7" t="s">
        <v>64</v>
      </c>
      <c r="C48" s="7" t="s">
        <v>23</v>
      </c>
      <c r="D48" s="11" t="s">
        <v>247</v>
      </c>
      <c r="E48" s="11" t="s">
        <v>248</v>
      </c>
      <c r="F48" s="11">
        <v>77439773</v>
      </c>
      <c r="G48" s="11" t="s">
        <v>249</v>
      </c>
      <c r="H48" s="11" t="s">
        <v>250</v>
      </c>
      <c r="I48" s="23">
        <v>44468</v>
      </c>
      <c r="J48" s="7" t="s">
        <v>69</v>
      </c>
      <c r="K48" s="7">
        <v>4928</v>
      </c>
      <c r="L48" s="7">
        <v>688.8</v>
      </c>
      <c r="M48" s="7">
        <f t="shared" si="24"/>
        <v>101</v>
      </c>
      <c r="N48" s="20">
        <f t="shared" si="21"/>
        <v>1554.23780821918</v>
      </c>
      <c r="O48" s="20" t="s">
        <v>30</v>
      </c>
      <c r="P48" s="7" t="s">
        <v>70</v>
      </c>
      <c r="Q48" s="7">
        <v>23502.46</v>
      </c>
      <c r="R48" s="27">
        <v>0.14</v>
      </c>
      <c r="S48" s="20">
        <f t="shared" si="22"/>
        <v>20212.1156</v>
      </c>
      <c r="T48" s="7">
        <f t="shared" si="25"/>
        <v>102</v>
      </c>
      <c r="U48" s="20">
        <f t="shared" si="23"/>
        <v>5648.31723616438</v>
      </c>
      <c r="V48" s="20" t="s">
        <v>30</v>
      </c>
      <c r="W48" s="7" t="s">
        <v>71</v>
      </c>
      <c r="X48" s="7">
        <v>1200</v>
      </c>
      <c r="Y48" s="30">
        <v>0.5</v>
      </c>
      <c r="Z48" s="7">
        <f t="shared" si="27"/>
        <v>600</v>
      </c>
      <c r="AA48" s="7">
        <f t="shared" si="26"/>
        <v>103</v>
      </c>
      <c r="AB48" s="20">
        <f t="shared" si="28"/>
        <v>169.315068493151</v>
      </c>
      <c r="AC48" s="20" t="s">
        <v>72</v>
      </c>
      <c r="AD48" s="29">
        <f t="shared" si="4"/>
        <v>7371.87011287671</v>
      </c>
    </row>
    <row r="49" s="1" customFormat="1" spans="1:30">
      <c r="A49" s="8">
        <v>51</v>
      </c>
      <c r="B49" s="7" t="s">
        <v>64</v>
      </c>
      <c r="C49" s="7" t="s">
        <v>23</v>
      </c>
      <c r="D49" s="11" t="s">
        <v>251</v>
      </c>
      <c r="E49" s="11" t="s">
        <v>252</v>
      </c>
      <c r="F49" s="11">
        <v>77443226</v>
      </c>
      <c r="G49" s="11" t="s">
        <v>253</v>
      </c>
      <c r="H49" s="11" t="s">
        <v>254</v>
      </c>
      <c r="I49" s="23">
        <v>44468</v>
      </c>
      <c r="J49" s="7" t="s">
        <v>69</v>
      </c>
      <c r="K49" s="7">
        <v>4928</v>
      </c>
      <c r="L49" s="7">
        <v>688.8</v>
      </c>
      <c r="M49" s="7">
        <f t="shared" si="24"/>
        <v>101</v>
      </c>
      <c r="N49" s="20">
        <f t="shared" si="21"/>
        <v>1554.23780821918</v>
      </c>
      <c r="O49" s="20" t="s">
        <v>30</v>
      </c>
      <c r="P49" s="7" t="s">
        <v>70</v>
      </c>
      <c r="Q49" s="7">
        <v>18801.97</v>
      </c>
      <c r="R49" s="27">
        <v>0.14</v>
      </c>
      <c r="S49" s="20">
        <f t="shared" si="22"/>
        <v>16169.6942</v>
      </c>
      <c r="T49" s="7">
        <f t="shared" si="25"/>
        <v>102</v>
      </c>
      <c r="U49" s="20">
        <f t="shared" si="23"/>
        <v>4518.65426958904</v>
      </c>
      <c r="V49" s="20" t="s">
        <v>30</v>
      </c>
      <c r="W49" s="7" t="s">
        <v>71</v>
      </c>
      <c r="X49" s="7">
        <v>1200</v>
      </c>
      <c r="Y49" s="30">
        <v>0.5</v>
      </c>
      <c r="Z49" s="7">
        <f t="shared" si="27"/>
        <v>600</v>
      </c>
      <c r="AA49" s="7">
        <f t="shared" si="26"/>
        <v>103</v>
      </c>
      <c r="AB49" s="20">
        <f t="shared" si="28"/>
        <v>169.315068493151</v>
      </c>
      <c r="AC49" s="20" t="s">
        <v>72</v>
      </c>
      <c r="AD49" s="29">
        <f t="shared" si="4"/>
        <v>6242.20714630137</v>
      </c>
    </row>
    <row r="50" s="1" customFormat="1" spans="1:30">
      <c r="A50" s="8">
        <v>52</v>
      </c>
      <c r="B50" s="7" t="s">
        <v>64</v>
      </c>
      <c r="C50" s="7" t="s">
        <v>23</v>
      </c>
      <c r="D50" s="11" t="s">
        <v>255</v>
      </c>
      <c r="E50" s="11" t="s">
        <v>256</v>
      </c>
      <c r="F50" s="11">
        <v>77412924</v>
      </c>
      <c r="G50" s="11" t="s">
        <v>257</v>
      </c>
      <c r="H50" s="11" t="s">
        <v>258</v>
      </c>
      <c r="I50" s="23">
        <v>44467</v>
      </c>
      <c r="J50" s="7" t="s">
        <v>69</v>
      </c>
      <c r="K50" s="7">
        <v>4480</v>
      </c>
      <c r="L50" s="7">
        <v>688.8</v>
      </c>
      <c r="M50" s="7">
        <f t="shared" si="24"/>
        <v>101</v>
      </c>
      <c r="N50" s="20">
        <f t="shared" si="21"/>
        <v>1430.27068493151</v>
      </c>
      <c r="O50" s="20" t="s">
        <v>30</v>
      </c>
      <c r="P50" s="7" t="s">
        <v>70</v>
      </c>
      <c r="Q50" s="7">
        <v>16451.72</v>
      </c>
      <c r="R50" s="27">
        <v>0.14</v>
      </c>
      <c r="S50" s="20">
        <f t="shared" si="22"/>
        <v>14148.4792</v>
      </c>
      <c r="T50" s="7">
        <f t="shared" si="25"/>
        <v>102</v>
      </c>
      <c r="U50" s="20">
        <f t="shared" si="23"/>
        <v>3953.82158465753</v>
      </c>
      <c r="V50" s="20" t="s">
        <v>30</v>
      </c>
      <c r="W50" s="7" t="s">
        <v>71</v>
      </c>
      <c r="X50" s="7">
        <v>1200</v>
      </c>
      <c r="Y50" s="30">
        <v>0.5</v>
      </c>
      <c r="Z50" s="7">
        <f t="shared" si="27"/>
        <v>600</v>
      </c>
      <c r="AA50" s="7">
        <f t="shared" si="26"/>
        <v>103</v>
      </c>
      <c r="AB50" s="20">
        <f t="shared" si="28"/>
        <v>169.315068493151</v>
      </c>
      <c r="AC50" s="20" t="s">
        <v>72</v>
      </c>
      <c r="AD50" s="29">
        <f t="shared" si="4"/>
        <v>5553.40733808219</v>
      </c>
    </row>
    <row r="51" s="1" customFormat="1" spans="1:30">
      <c r="A51" s="8">
        <v>53</v>
      </c>
      <c r="B51" s="7" t="s">
        <v>64</v>
      </c>
      <c r="C51" s="7" t="s">
        <v>23</v>
      </c>
      <c r="D51" s="11" t="s">
        <v>259</v>
      </c>
      <c r="E51" s="11" t="s">
        <v>260</v>
      </c>
      <c r="F51" s="11">
        <v>77443228</v>
      </c>
      <c r="G51" s="11" t="s">
        <v>261</v>
      </c>
      <c r="H51" s="11" t="s">
        <v>262</v>
      </c>
      <c r="I51" s="23">
        <v>44468</v>
      </c>
      <c r="J51" s="7" t="s">
        <v>69</v>
      </c>
      <c r="K51" s="7">
        <v>4032</v>
      </c>
      <c r="L51" s="7">
        <v>688.8</v>
      </c>
      <c r="M51" s="7">
        <f t="shared" si="24"/>
        <v>101</v>
      </c>
      <c r="N51" s="20">
        <f t="shared" si="21"/>
        <v>1306.30356164384</v>
      </c>
      <c r="O51" s="20" t="s">
        <v>30</v>
      </c>
      <c r="P51" s="7" t="s">
        <v>70</v>
      </c>
      <c r="Q51" s="7">
        <v>16451.72</v>
      </c>
      <c r="R51" s="27">
        <v>0.14</v>
      </c>
      <c r="S51" s="20">
        <f t="shared" si="22"/>
        <v>14148.4792</v>
      </c>
      <c r="T51" s="7">
        <f t="shared" si="25"/>
        <v>102</v>
      </c>
      <c r="U51" s="20">
        <f t="shared" si="23"/>
        <v>3953.82158465753</v>
      </c>
      <c r="V51" s="20" t="s">
        <v>30</v>
      </c>
      <c r="W51" s="7" t="s">
        <v>71</v>
      </c>
      <c r="X51" s="7">
        <v>1200</v>
      </c>
      <c r="Y51" s="30">
        <v>0.5</v>
      </c>
      <c r="Z51" s="7">
        <f t="shared" si="27"/>
        <v>600</v>
      </c>
      <c r="AA51" s="7">
        <f t="shared" si="26"/>
        <v>103</v>
      </c>
      <c r="AB51" s="20">
        <f t="shared" si="28"/>
        <v>169.315068493151</v>
      </c>
      <c r="AC51" s="20" t="s">
        <v>72</v>
      </c>
      <c r="AD51" s="29">
        <f t="shared" si="4"/>
        <v>5429.44021479452</v>
      </c>
    </row>
    <row r="52" s="1" customFormat="1" spans="1:30">
      <c r="A52" s="8">
        <v>54</v>
      </c>
      <c r="B52" s="7" t="s">
        <v>64</v>
      </c>
      <c r="C52" s="7" t="s">
        <v>23</v>
      </c>
      <c r="D52" s="13" t="s">
        <v>263</v>
      </c>
      <c r="E52" s="11" t="s">
        <v>264</v>
      </c>
      <c r="F52" s="11" t="s">
        <v>265</v>
      </c>
      <c r="G52" s="11" t="s">
        <v>266</v>
      </c>
      <c r="H52" s="11" t="s">
        <v>267</v>
      </c>
      <c r="I52" s="21">
        <v>44432</v>
      </c>
      <c r="J52" s="7" t="s">
        <v>268</v>
      </c>
      <c r="K52" s="7">
        <v>4480</v>
      </c>
      <c r="L52" s="7">
        <v>739.2</v>
      </c>
      <c r="M52" s="7">
        <f>_xlfn.DAYS("2024/8/12","2024/4/30")</f>
        <v>104</v>
      </c>
      <c r="N52" s="20">
        <f t="shared" si="21"/>
        <v>1487.11452054795</v>
      </c>
      <c r="O52" s="20" t="s">
        <v>30</v>
      </c>
      <c r="P52" s="7" t="s">
        <v>269</v>
      </c>
      <c r="Q52" s="7">
        <v>15749.29</v>
      </c>
      <c r="R52" s="27">
        <v>0.14</v>
      </c>
      <c r="S52" s="20">
        <f t="shared" si="22"/>
        <v>13544.3894</v>
      </c>
      <c r="T52" s="7">
        <f t="shared" ref="T52:T57" si="29">_xlfn.DAYS("2024/8/13","2024/4/30")</f>
        <v>105</v>
      </c>
      <c r="U52" s="20">
        <f t="shared" si="23"/>
        <v>3896.33119726027</v>
      </c>
      <c r="V52" s="20" t="s">
        <v>30</v>
      </c>
      <c r="W52" s="7" t="s">
        <v>269</v>
      </c>
      <c r="X52" s="7">
        <v>1200</v>
      </c>
      <c r="Y52" s="30">
        <v>0.5</v>
      </c>
      <c r="Z52" s="7">
        <f t="shared" si="27"/>
        <v>600</v>
      </c>
      <c r="AA52" s="7">
        <f>_xlfn.DAYS("2024/8/13","2024/4/30")</f>
        <v>105</v>
      </c>
      <c r="AB52" s="20">
        <f t="shared" si="28"/>
        <v>172.602739726027</v>
      </c>
      <c r="AC52" s="20" t="s">
        <v>72</v>
      </c>
      <c r="AD52" s="29">
        <f t="shared" si="4"/>
        <v>5556.04845753425</v>
      </c>
    </row>
    <row r="53" s="1" customFormat="1" spans="1:30">
      <c r="A53" s="8">
        <v>55</v>
      </c>
      <c r="B53" s="7" t="s">
        <v>64</v>
      </c>
      <c r="C53" s="7" t="s">
        <v>23</v>
      </c>
      <c r="D53" s="13" t="s">
        <v>270</v>
      </c>
      <c r="E53" s="11" t="s">
        <v>271</v>
      </c>
      <c r="F53" s="11" t="s">
        <v>272</v>
      </c>
      <c r="G53" s="11" t="s">
        <v>273</v>
      </c>
      <c r="H53" s="11" t="s">
        <v>274</v>
      </c>
      <c r="I53" s="21">
        <v>44432</v>
      </c>
      <c r="J53" s="7" t="s">
        <v>268</v>
      </c>
      <c r="K53" s="7">
        <v>4032</v>
      </c>
      <c r="L53" s="7">
        <v>739.2</v>
      </c>
      <c r="M53" s="7">
        <f>_xlfn.DAYS("2024/8/12","2024/4/30")</f>
        <v>104</v>
      </c>
      <c r="N53" s="20">
        <f t="shared" si="21"/>
        <v>1359.46520547945</v>
      </c>
      <c r="O53" s="20" t="s">
        <v>30</v>
      </c>
      <c r="P53" s="7" t="s">
        <v>269</v>
      </c>
      <c r="Q53" s="7">
        <v>15749.29</v>
      </c>
      <c r="R53" s="27">
        <v>0.14</v>
      </c>
      <c r="S53" s="20">
        <f t="shared" si="22"/>
        <v>13544.3894</v>
      </c>
      <c r="T53" s="7">
        <f t="shared" si="29"/>
        <v>105</v>
      </c>
      <c r="U53" s="20">
        <f t="shared" si="23"/>
        <v>3896.33119726027</v>
      </c>
      <c r="V53" s="20" t="s">
        <v>30</v>
      </c>
      <c r="W53" s="7" t="s">
        <v>269</v>
      </c>
      <c r="X53" s="7">
        <v>1200</v>
      </c>
      <c r="Y53" s="30">
        <v>0.5</v>
      </c>
      <c r="Z53" s="7">
        <f t="shared" si="27"/>
        <v>600</v>
      </c>
      <c r="AA53" s="7">
        <f>_xlfn.DAYS("2024/8/13","2024/4/30")</f>
        <v>105</v>
      </c>
      <c r="AB53" s="20">
        <f t="shared" si="28"/>
        <v>172.602739726027</v>
      </c>
      <c r="AC53" s="20" t="s">
        <v>72</v>
      </c>
      <c r="AD53" s="29">
        <f t="shared" si="4"/>
        <v>5428.39914246575</v>
      </c>
    </row>
    <row r="54" s="1" customFormat="1" spans="1:30">
      <c r="A54" s="8">
        <v>56</v>
      </c>
      <c r="B54" s="7" t="s">
        <v>64</v>
      </c>
      <c r="C54" s="7" t="s">
        <v>23</v>
      </c>
      <c r="D54" s="14" t="s">
        <v>275</v>
      </c>
      <c r="E54" s="11" t="s">
        <v>276</v>
      </c>
      <c r="F54" s="11" t="s">
        <v>277</v>
      </c>
      <c r="G54" s="7" t="s">
        <v>278</v>
      </c>
      <c r="H54" s="11" t="s">
        <v>279</v>
      </c>
      <c r="I54" s="24">
        <v>44035</v>
      </c>
      <c r="J54" s="7" t="s">
        <v>280</v>
      </c>
      <c r="K54" s="7">
        <v>4480</v>
      </c>
      <c r="L54" s="7">
        <v>739.2</v>
      </c>
      <c r="M54" s="7">
        <f>_xlfn.DAYS("2024/7/22","2024/4/30")</f>
        <v>83</v>
      </c>
      <c r="N54" s="20">
        <f t="shared" si="21"/>
        <v>1186.83178082192</v>
      </c>
      <c r="O54" s="20" t="s">
        <v>30</v>
      </c>
      <c r="P54" s="7" t="s">
        <v>280</v>
      </c>
      <c r="Q54" s="7">
        <v>15989.64</v>
      </c>
      <c r="R54" s="27">
        <v>0</v>
      </c>
      <c r="S54" s="20">
        <f t="shared" si="22"/>
        <v>15989.64</v>
      </c>
      <c r="T54" s="7">
        <f>_xlfn.DAYS("2024/7/22","2024/4/30")</f>
        <v>83</v>
      </c>
      <c r="U54" s="20">
        <f t="shared" si="23"/>
        <v>3636.00032876712</v>
      </c>
      <c r="V54" s="20" t="s">
        <v>30</v>
      </c>
      <c r="W54" s="7">
        <v>0</v>
      </c>
      <c r="X54" s="7">
        <v>0</v>
      </c>
      <c r="Y54" s="30">
        <v>0</v>
      </c>
      <c r="Z54" s="7">
        <f t="shared" si="27"/>
        <v>0</v>
      </c>
      <c r="AA54" s="7">
        <v>0</v>
      </c>
      <c r="AB54" s="20">
        <f t="shared" si="28"/>
        <v>0</v>
      </c>
      <c r="AC54" s="20" t="s">
        <v>32</v>
      </c>
      <c r="AD54" s="29">
        <f t="shared" si="4"/>
        <v>4822.83210958904</v>
      </c>
    </row>
    <row r="55" s="1" customFormat="1" spans="1:30">
      <c r="A55" s="8">
        <v>57</v>
      </c>
      <c r="B55" s="7" t="s">
        <v>64</v>
      </c>
      <c r="C55" s="7" t="s">
        <v>23</v>
      </c>
      <c r="D55" s="14" t="s">
        <v>281</v>
      </c>
      <c r="E55" s="11" t="s">
        <v>282</v>
      </c>
      <c r="F55" s="11" t="s">
        <v>283</v>
      </c>
      <c r="G55" s="7" t="s">
        <v>284</v>
      </c>
      <c r="H55" s="11" t="s">
        <v>285</v>
      </c>
      <c r="I55" s="24">
        <v>44041</v>
      </c>
      <c r="J55" s="7" t="s">
        <v>286</v>
      </c>
      <c r="K55" s="7">
        <v>4480</v>
      </c>
      <c r="L55" s="7">
        <v>739.2</v>
      </c>
      <c r="M55" s="7">
        <f>_xlfn.DAYS("2024/7/28","2024/4/30")</f>
        <v>89</v>
      </c>
      <c r="N55" s="20">
        <f t="shared" si="21"/>
        <v>1272.62684931507</v>
      </c>
      <c r="O55" s="20" t="s">
        <v>30</v>
      </c>
      <c r="P55" s="7" t="s">
        <v>287</v>
      </c>
      <c r="Q55" s="7">
        <v>23220.36</v>
      </c>
      <c r="R55" s="27">
        <v>0</v>
      </c>
      <c r="S55" s="20">
        <f t="shared" si="22"/>
        <v>23220.36</v>
      </c>
      <c r="T55" s="7">
        <f>_xlfn.DAYS("2025/4/3","2024/4/30")</f>
        <v>338</v>
      </c>
      <c r="U55" s="20">
        <f t="shared" si="23"/>
        <v>21502.6895342466</v>
      </c>
      <c r="V55" s="20" t="s">
        <v>30</v>
      </c>
      <c r="W55" s="7">
        <v>0</v>
      </c>
      <c r="X55" s="7">
        <v>0</v>
      </c>
      <c r="Y55" s="30">
        <v>0</v>
      </c>
      <c r="Z55" s="7">
        <f t="shared" si="27"/>
        <v>0</v>
      </c>
      <c r="AA55" s="7">
        <v>0</v>
      </c>
      <c r="AB55" s="20">
        <f t="shared" si="28"/>
        <v>0</v>
      </c>
      <c r="AC55" s="20" t="s">
        <v>32</v>
      </c>
      <c r="AD55" s="29">
        <f t="shared" si="4"/>
        <v>22775.3163835616</v>
      </c>
    </row>
    <row r="56" s="1" customFormat="1" spans="1:30">
      <c r="A56" s="8">
        <v>58</v>
      </c>
      <c r="B56" s="7" t="s">
        <v>64</v>
      </c>
      <c r="C56" s="7" t="s">
        <v>23</v>
      </c>
      <c r="D56" s="14" t="s">
        <v>288</v>
      </c>
      <c r="E56" s="11" t="s">
        <v>289</v>
      </c>
      <c r="F56" s="11" t="s">
        <v>290</v>
      </c>
      <c r="G56" s="14" t="s">
        <v>291</v>
      </c>
      <c r="H56" s="11" t="s">
        <v>292</v>
      </c>
      <c r="I56" s="24">
        <v>44035</v>
      </c>
      <c r="J56" s="7" t="s">
        <v>280</v>
      </c>
      <c r="K56" s="7">
        <v>4032</v>
      </c>
      <c r="L56" s="7">
        <v>739.2</v>
      </c>
      <c r="M56" s="7">
        <f>_xlfn.DAYS("2024/7/22","2024/4/30")</f>
        <v>83</v>
      </c>
      <c r="N56" s="20">
        <f t="shared" si="21"/>
        <v>1084.95780821918</v>
      </c>
      <c r="O56" s="20" t="s">
        <v>30</v>
      </c>
      <c r="P56" s="7" t="s">
        <v>280</v>
      </c>
      <c r="Q56" s="7">
        <v>9593.78</v>
      </c>
      <c r="R56" s="27">
        <v>0</v>
      </c>
      <c r="S56" s="20">
        <f t="shared" si="22"/>
        <v>9593.78</v>
      </c>
      <c r="T56" s="7">
        <f>_xlfn.DAYS("2024/7/22","2024/4/30")</f>
        <v>83</v>
      </c>
      <c r="U56" s="20">
        <f t="shared" si="23"/>
        <v>2181.59928767123</v>
      </c>
      <c r="V56" s="20" t="s">
        <v>30</v>
      </c>
      <c r="W56" s="7">
        <v>0</v>
      </c>
      <c r="X56" s="7">
        <v>0</v>
      </c>
      <c r="Y56" s="30">
        <v>0</v>
      </c>
      <c r="Z56" s="7">
        <f t="shared" si="27"/>
        <v>0</v>
      </c>
      <c r="AA56" s="7">
        <v>0</v>
      </c>
      <c r="AB56" s="20">
        <f t="shared" si="28"/>
        <v>0</v>
      </c>
      <c r="AC56" s="20" t="s">
        <v>32</v>
      </c>
      <c r="AD56" s="29">
        <f t="shared" si="4"/>
        <v>3266.55709589041</v>
      </c>
    </row>
    <row r="57" s="1" customFormat="1" spans="1:30">
      <c r="A57" s="8">
        <v>59</v>
      </c>
      <c r="B57" s="7" t="s">
        <v>64</v>
      </c>
      <c r="C57" s="7" t="s">
        <v>23</v>
      </c>
      <c r="D57" s="14" t="s">
        <v>293</v>
      </c>
      <c r="E57" s="11" t="s">
        <v>294</v>
      </c>
      <c r="F57" s="11" t="s">
        <v>295</v>
      </c>
      <c r="G57" s="14" t="s">
        <v>296</v>
      </c>
      <c r="H57" s="11" t="s">
        <v>297</v>
      </c>
      <c r="I57" s="24">
        <v>44041</v>
      </c>
      <c r="J57" s="7" t="s">
        <v>286</v>
      </c>
      <c r="K57" s="7">
        <v>4480</v>
      </c>
      <c r="L57" s="7">
        <v>739.2</v>
      </c>
      <c r="M57" s="7">
        <f>_xlfn.DAYS("2024/7/28","2024/4/30")</f>
        <v>89</v>
      </c>
      <c r="N57" s="20">
        <f t="shared" si="21"/>
        <v>1272.62684931507</v>
      </c>
      <c r="O57" s="20" t="s">
        <v>30</v>
      </c>
      <c r="P57" s="7" t="s">
        <v>269</v>
      </c>
      <c r="Q57" s="7">
        <v>15989.64</v>
      </c>
      <c r="R57" s="27">
        <v>0</v>
      </c>
      <c r="S57" s="20">
        <f t="shared" si="22"/>
        <v>15989.64</v>
      </c>
      <c r="T57" s="7">
        <f t="shared" si="29"/>
        <v>105</v>
      </c>
      <c r="U57" s="20">
        <f t="shared" si="23"/>
        <v>4599.75945205479</v>
      </c>
      <c r="V57" s="20" t="s">
        <v>30</v>
      </c>
      <c r="W57" s="7">
        <v>0</v>
      </c>
      <c r="X57" s="7">
        <v>0</v>
      </c>
      <c r="Y57" s="30">
        <v>0</v>
      </c>
      <c r="Z57" s="7">
        <f t="shared" si="27"/>
        <v>0</v>
      </c>
      <c r="AA57" s="7">
        <v>0</v>
      </c>
      <c r="AB57" s="20">
        <f t="shared" si="28"/>
        <v>0</v>
      </c>
      <c r="AC57" s="20" t="s">
        <v>32</v>
      </c>
      <c r="AD57" s="29">
        <f t="shared" si="4"/>
        <v>5872.38630136986</v>
      </c>
    </row>
    <row r="58" s="1" customFormat="1" spans="1:30">
      <c r="A58" s="8">
        <v>60</v>
      </c>
      <c r="B58" s="7" t="s">
        <v>64</v>
      </c>
      <c r="C58" s="7" t="s">
        <v>23</v>
      </c>
      <c r="D58" s="7" t="s">
        <v>298</v>
      </c>
      <c r="E58" s="11" t="s">
        <v>299</v>
      </c>
      <c r="F58" s="11" t="s">
        <v>300</v>
      </c>
      <c r="G58" s="7" t="s">
        <v>301</v>
      </c>
      <c r="H58" s="11" t="s">
        <v>302</v>
      </c>
      <c r="I58" s="24">
        <v>44029</v>
      </c>
      <c r="J58" s="7" t="s">
        <v>303</v>
      </c>
      <c r="K58" s="7">
        <v>5824</v>
      </c>
      <c r="L58" s="7">
        <v>739.2</v>
      </c>
      <c r="M58" s="7">
        <f>_xlfn.DAYS("2024/7/15","2024/4/30")</f>
        <v>76</v>
      </c>
      <c r="N58" s="20">
        <f t="shared" si="21"/>
        <v>1366.58410958904</v>
      </c>
      <c r="O58" s="20" t="s">
        <v>30</v>
      </c>
      <c r="P58" s="7" t="s">
        <v>287</v>
      </c>
      <c r="Q58" s="7">
        <v>23220.36</v>
      </c>
      <c r="R58" s="27">
        <v>0</v>
      </c>
      <c r="S58" s="20">
        <f t="shared" si="22"/>
        <v>23220.36</v>
      </c>
      <c r="T58" s="7">
        <f>_xlfn.DAYS("2025/4/3","2024/4/30")</f>
        <v>338</v>
      </c>
      <c r="U58" s="20">
        <f t="shared" si="23"/>
        <v>21502.6895342466</v>
      </c>
      <c r="V58" s="20" t="s">
        <v>30</v>
      </c>
      <c r="W58" s="7">
        <v>0</v>
      </c>
      <c r="X58" s="7">
        <v>0</v>
      </c>
      <c r="Y58" s="30">
        <v>0</v>
      </c>
      <c r="Z58" s="7">
        <f t="shared" si="27"/>
        <v>0</v>
      </c>
      <c r="AA58" s="7">
        <v>0</v>
      </c>
      <c r="AB58" s="20">
        <f t="shared" si="28"/>
        <v>0</v>
      </c>
      <c r="AC58" s="20" t="s">
        <v>32</v>
      </c>
      <c r="AD58" s="29">
        <f t="shared" si="4"/>
        <v>22869.2736438356</v>
      </c>
    </row>
    <row r="59" s="1" customFormat="1" spans="1:30">
      <c r="A59" s="8">
        <v>61</v>
      </c>
      <c r="B59" s="7" t="s">
        <v>304</v>
      </c>
      <c r="C59" s="7" t="s">
        <v>23</v>
      </c>
      <c r="D59" s="15" t="s">
        <v>305</v>
      </c>
      <c r="E59" s="11" t="s">
        <v>306</v>
      </c>
      <c r="F59" s="11" t="s">
        <v>307</v>
      </c>
      <c r="G59" s="16" t="s">
        <v>308</v>
      </c>
      <c r="H59" s="16" t="s">
        <v>309</v>
      </c>
      <c r="I59" s="23">
        <v>44221</v>
      </c>
      <c r="J59" s="7" t="s">
        <v>310</v>
      </c>
      <c r="K59" s="7">
        <v>4480</v>
      </c>
      <c r="L59" s="7">
        <v>697.2</v>
      </c>
      <c r="M59" s="7">
        <f>_xlfn.DAYS("2025/2/24","2024/4/30")</f>
        <v>300</v>
      </c>
      <c r="N59" s="20">
        <f t="shared" si="21"/>
        <v>4255.23287671233</v>
      </c>
      <c r="O59" s="20" t="s">
        <v>30</v>
      </c>
      <c r="P59" s="7" t="s">
        <v>311</v>
      </c>
      <c r="Q59" s="7">
        <v>23803.59</v>
      </c>
      <c r="R59" s="27">
        <v>0.17</v>
      </c>
      <c r="S59" s="20">
        <f t="shared" si="22"/>
        <v>19756.9797</v>
      </c>
      <c r="T59" s="7">
        <f t="shared" ref="T59:T63" si="30">_xlfn.DAYS("2024/7/11","2024/4/30")</f>
        <v>72</v>
      </c>
      <c r="U59" s="20">
        <f t="shared" si="23"/>
        <v>3897.26722849315</v>
      </c>
      <c r="V59" s="20" t="s">
        <v>30</v>
      </c>
      <c r="W59" s="7" t="s">
        <v>312</v>
      </c>
      <c r="X59" s="7">
        <v>1200</v>
      </c>
      <c r="Y59" s="30">
        <v>0.5</v>
      </c>
      <c r="Z59" s="7">
        <f t="shared" si="27"/>
        <v>600</v>
      </c>
      <c r="AA59" s="7">
        <f t="shared" ref="AA59:AA70" si="31">_xlfn.DAYS("2024/7/21","2024/4/30")</f>
        <v>82</v>
      </c>
      <c r="AB59" s="20">
        <f t="shared" si="28"/>
        <v>134.794520547945</v>
      </c>
      <c r="AC59" s="20" t="s">
        <v>72</v>
      </c>
      <c r="AD59" s="29">
        <f t="shared" si="4"/>
        <v>8287.29462575342</v>
      </c>
    </row>
    <row r="60" s="1" customFormat="1" spans="1:30">
      <c r="A60" s="8">
        <v>62</v>
      </c>
      <c r="B60" s="7" t="s">
        <v>304</v>
      </c>
      <c r="C60" s="7" t="s">
        <v>23</v>
      </c>
      <c r="D60" s="15" t="s">
        <v>313</v>
      </c>
      <c r="E60" s="11" t="s">
        <v>314</v>
      </c>
      <c r="F60" s="11" t="s">
        <v>315</v>
      </c>
      <c r="G60" s="16" t="s">
        <v>316</v>
      </c>
      <c r="H60" s="16" t="s">
        <v>317</v>
      </c>
      <c r="I60" s="23">
        <v>44221</v>
      </c>
      <c r="J60" s="7" t="s">
        <v>318</v>
      </c>
      <c r="K60" s="7">
        <v>4480</v>
      </c>
      <c r="L60" s="7">
        <v>697.2</v>
      </c>
      <c r="M60" s="7">
        <f t="shared" ref="M60:M63" si="32">_xlfn.DAYS("2025/2/27","2024/4/30")</f>
        <v>303</v>
      </c>
      <c r="N60" s="20">
        <f t="shared" si="21"/>
        <v>4297.78520547945</v>
      </c>
      <c r="O60" s="20" t="s">
        <v>30</v>
      </c>
      <c r="P60" s="7" t="s">
        <v>311</v>
      </c>
      <c r="Q60" s="7">
        <v>23803.59</v>
      </c>
      <c r="R60" s="27">
        <v>0.17</v>
      </c>
      <c r="S60" s="20">
        <f t="shared" si="22"/>
        <v>19756.9797</v>
      </c>
      <c r="T60" s="7">
        <f t="shared" si="30"/>
        <v>72</v>
      </c>
      <c r="U60" s="20">
        <f t="shared" si="23"/>
        <v>3897.26722849315</v>
      </c>
      <c r="V60" s="20" t="s">
        <v>30</v>
      </c>
      <c r="W60" s="7" t="s">
        <v>312</v>
      </c>
      <c r="X60" s="7">
        <v>1200</v>
      </c>
      <c r="Y60" s="30">
        <v>0.5</v>
      </c>
      <c r="Z60" s="7">
        <f t="shared" si="27"/>
        <v>600</v>
      </c>
      <c r="AA60" s="7">
        <f t="shared" si="31"/>
        <v>82</v>
      </c>
      <c r="AB60" s="20">
        <f t="shared" si="28"/>
        <v>134.794520547945</v>
      </c>
      <c r="AC60" s="20" t="s">
        <v>72</v>
      </c>
      <c r="AD60" s="29">
        <f t="shared" si="4"/>
        <v>8329.84695452055</v>
      </c>
    </row>
    <row r="61" s="1" customFormat="1" spans="1:30">
      <c r="A61" s="8">
        <v>63</v>
      </c>
      <c r="B61" s="7" t="s">
        <v>304</v>
      </c>
      <c r="C61" s="7" t="s">
        <v>23</v>
      </c>
      <c r="D61" s="15" t="s">
        <v>319</v>
      </c>
      <c r="E61" s="11" t="s">
        <v>320</v>
      </c>
      <c r="F61" s="11" t="s">
        <v>321</v>
      </c>
      <c r="G61" s="16" t="s">
        <v>322</v>
      </c>
      <c r="H61" s="16" t="s">
        <v>323</v>
      </c>
      <c r="I61" s="23">
        <v>44222</v>
      </c>
      <c r="J61" s="7" t="s">
        <v>318</v>
      </c>
      <c r="K61" s="7">
        <v>4480</v>
      </c>
      <c r="L61" s="7">
        <v>697.2</v>
      </c>
      <c r="M61" s="7">
        <f t="shared" si="32"/>
        <v>303</v>
      </c>
      <c r="N61" s="20">
        <f t="shared" si="21"/>
        <v>4297.78520547945</v>
      </c>
      <c r="O61" s="20" t="s">
        <v>30</v>
      </c>
      <c r="P61" s="7" t="s">
        <v>324</v>
      </c>
      <c r="Q61" s="7">
        <v>23803.59</v>
      </c>
      <c r="R61" s="27">
        <v>0.17</v>
      </c>
      <c r="S61" s="20">
        <f t="shared" si="22"/>
        <v>19756.9797</v>
      </c>
      <c r="T61" s="7">
        <f>_xlfn.DAYS("2024/7/10","2024/4/30")</f>
        <v>71</v>
      </c>
      <c r="U61" s="20">
        <f t="shared" si="23"/>
        <v>3843.1385169863</v>
      </c>
      <c r="V61" s="20" t="s">
        <v>30</v>
      </c>
      <c r="W61" s="7" t="s">
        <v>312</v>
      </c>
      <c r="X61" s="7">
        <v>1200</v>
      </c>
      <c r="Y61" s="30">
        <v>0.5</v>
      </c>
      <c r="Z61" s="7">
        <f t="shared" si="27"/>
        <v>600</v>
      </c>
      <c r="AA61" s="7">
        <f t="shared" si="31"/>
        <v>82</v>
      </c>
      <c r="AB61" s="20">
        <f t="shared" si="28"/>
        <v>134.794520547945</v>
      </c>
      <c r="AC61" s="20" t="s">
        <v>72</v>
      </c>
      <c r="AD61" s="29">
        <f t="shared" si="4"/>
        <v>8275.7182430137</v>
      </c>
    </row>
    <row r="62" s="1" customFormat="1" spans="1:30">
      <c r="A62" s="8">
        <v>64</v>
      </c>
      <c r="B62" s="7" t="s">
        <v>304</v>
      </c>
      <c r="C62" s="7" t="s">
        <v>23</v>
      </c>
      <c r="D62" s="15" t="s">
        <v>325</v>
      </c>
      <c r="E62" s="11" t="s">
        <v>326</v>
      </c>
      <c r="F62" s="11" t="s">
        <v>327</v>
      </c>
      <c r="G62" s="16" t="s">
        <v>328</v>
      </c>
      <c r="H62" s="16" t="s">
        <v>329</v>
      </c>
      <c r="I62" s="23">
        <v>44218</v>
      </c>
      <c r="J62" s="7" t="s">
        <v>318</v>
      </c>
      <c r="K62" s="7">
        <v>4480</v>
      </c>
      <c r="L62" s="7">
        <v>697.2</v>
      </c>
      <c r="M62" s="7">
        <f t="shared" si="32"/>
        <v>303</v>
      </c>
      <c r="N62" s="20">
        <f t="shared" si="21"/>
        <v>4297.78520547945</v>
      </c>
      <c r="O62" s="20" t="s">
        <v>30</v>
      </c>
      <c r="P62" s="7" t="s">
        <v>311</v>
      </c>
      <c r="Q62" s="7">
        <v>23803.59</v>
      </c>
      <c r="R62" s="27">
        <v>0.17</v>
      </c>
      <c r="S62" s="20">
        <f t="shared" si="22"/>
        <v>19756.9797</v>
      </c>
      <c r="T62" s="7">
        <f t="shared" si="30"/>
        <v>72</v>
      </c>
      <c r="U62" s="20">
        <f t="shared" si="23"/>
        <v>3897.26722849315</v>
      </c>
      <c r="V62" s="20" t="s">
        <v>30</v>
      </c>
      <c r="W62" s="7" t="s">
        <v>312</v>
      </c>
      <c r="X62" s="7">
        <v>1200</v>
      </c>
      <c r="Y62" s="30">
        <v>0.5</v>
      </c>
      <c r="Z62" s="7">
        <f t="shared" si="27"/>
        <v>600</v>
      </c>
      <c r="AA62" s="7">
        <f t="shared" si="31"/>
        <v>82</v>
      </c>
      <c r="AB62" s="20">
        <f t="shared" si="28"/>
        <v>134.794520547945</v>
      </c>
      <c r="AC62" s="20" t="s">
        <v>72</v>
      </c>
      <c r="AD62" s="29">
        <f t="shared" si="4"/>
        <v>8329.84695452055</v>
      </c>
    </row>
    <row r="63" s="1" customFormat="1" spans="1:30">
      <c r="A63" s="8">
        <v>65</v>
      </c>
      <c r="B63" s="7" t="s">
        <v>304</v>
      </c>
      <c r="C63" s="7" t="s">
        <v>23</v>
      </c>
      <c r="D63" s="15" t="s">
        <v>330</v>
      </c>
      <c r="E63" s="11" t="s">
        <v>331</v>
      </c>
      <c r="F63" s="11" t="s">
        <v>332</v>
      </c>
      <c r="G63" s="16" t="s">
        <v>333</v>
      </c>
      <c r="H63" s="16" t="s">
        <v>334</v>
      </c>
      <c r="I63" s="23">
        <v>44222</v>
      </c>
      <c r="J63" s="7" t="s">
        <v>318</v>
      </c>
      <c r="K63" s="7">
        <v>4480</v>
      </c>
      <c r="L63" s="7">
        <v>697.2</v>
      </c>
      <c r="M63" s="7">
        <f t="shared" si="32"/>
        <v>303</v>
      </c>
      <c r="N63" s="20">
        <f t="shared" si="21"/>
        <v>4297.78520547945</v>
      </c>
      <c r="O63" s="20" t="s">
        <v>30</v>
      </c>
      <c r="P63" s="7" t="s">
        <v>311</v>
      </c>
      <c r="Q63" s="7">
        <v>23803.59</v>
      </c>
      <c r="R63" s="27">
        <v>0.17</v>
      </c>
      <c r="S63" s="20">
        <f t="shared" si="22"/>
        <v>19756.9797</v>
      </c>
      <c r="T63" s="7">
        <f t="shared" si="30"/>
        <v>72</v>
      </c>
      <c r="U63" s="20">
        <f t="shared" si="23"/>
        <v>3897.26722849315</v>
      </c>
      <c r="V63" s="20" t="s">
        <v>30</v>
      </c>
      <c r="W63" s="7" t="s">
        <v>312</v>
      </c>
      <c r="X63" s="7">
        <v>1200</v>
      </c>
      <c r="Y63" s="30">
        <v>0.5</v>
      </c>
      <c r="Z63" s="7">
        <f t="shared" si="27"/>
        <v>600</v>
      </c>
      <c r="AA63" s="7">
        <f t="shared" si="31"/>
        <v>82</v>
      </c>
      <c r="AB63" s="20">
        <f t="shared" si="28"/>
        <v>134.794520547945</v>
      </c>
      <c r="AC63" s="20" t="s">
        <v>72</v>
      </c>
      <c r="AD63" s="29">
        <f t="shared" si="4"/>
        <v>8329.84695452055</v>
      </c>
    </row>
    <row r="64" s="1" customFormat="1" spans="1:30">
      <c r="A64" s="8">
        <v>66</v>
      </c>
      <c r="B64" s="7" t="s">
        <v>304</v>
      </c>
      <c r="C64" s="7" t="s">
        <v>23</v>
      </c>
      <c r="D64" s="15" t="s">
        <v>335</v>
      </c>
      <c r="E64" s="11" t="s">
        <v>336</v>
      </c>
      <c r="F64" s="11" t="s">
        <v>337</v>
      </c>
      <c r="G64" s="16" t="s">
        <v>338</v>
      </c>
      <c r="H64" s="16" t="s">
        <v>339</v>
      </c>
      <c r="I64" s="23">
        <v>44222</v>
      </c>
      <c r="J64" s="7" t="s">
        <v>310</v>
      </c>
      <c r="K64" s="7">
        <v>4480</v>
      </c>
      <c r="L64" s="7">
        <v>697.2</v>
      </c>
      <c r="M64" s="7">
        <f>_xlfn.DAYS("2025/2/24","2024/4/30")</f>
        <v>300</v>
      </c>
      <c r="N64" s="20">
        <f t="shared" si="21"/>
        <v>4255.23287671233</v>
      </c>
      <c r="O64" s="20" t="s">
        <v>30</v>
      </c>
      <c r="P64" s="7" t="s">
        <v>324</v>
      </c>
      <c r="Q64" s="7">
        <v>23803.59</v>
      </c>
      <c r="R64" s="27">
        <v>0.17</v>
      </c>
      <c r="S64" s="20">
        <f t="shared" si="22"/>
        <v>19756.9797</v>
      </c>
      <c r="T64" s="7">
        <f>_xlfn.DAYS("2024/7/10","2024/4/30")</f>
        <v>71</v>
      </c>
      <c r="U64" s="20">
        <f t="shared" si="23"/>
        <v>3843.1385169863</v>
      </c>
      <c r="V64" s="20" t="s">
        <v>30</v>
      </c>
      <c r="W64" s="7" t="s">
        <v>312</v>
      </c>
      <c r="X64" s="7">
        <v>1200</v>
      </c>
      <c r="Y64" s="30">
        <v>0.5</v>
      </c>
      <c r="Z64" s="7">
        <f t="shared" si="27"/>
        <v>600</v>
      </c>
      <c r="AA64" s="7">
        <f t="shared" si="31"/>
        <v>82</v>
      </c>
      <c r="AB64" s="20">
        <f t="shared" si="28"/>
        <v>134.794520547945</v>
      </c>
      <c r="AC64" s="20" t="s">
        <v>72</v>
      </c>
      <c r="AD64" s="29">
        <f t="shared" si="4"/>
        <v>8233.16591424657</v>
      </c>
    </row>
    <row r="65" s="1" customFormat="1" spans="1:30">
      <c r="A65" s="8">
        <v>67</v>
      </c>
      <c r="B65" s="7" t="s">
        <v>304</v>
      </c>
      <c r="C65" s="7" t="s">
        <v>23</v>
      </c>
      <c r="D65" s="12" t="s">
        <v>340</v>
      </c>
      <c r="E65" s="11" t="s">
        <v>341</v>
      </c>
      <c r="F65" s="11" t="s">
        <v>342</v>
      </c>
      <c r="G65" s="16" t="s">
        <v>343</v>
      </c>
      <c r="H65" s="16" t="s">
        <v>344</v>
      </c>
      <c r="I65" s="33">
        <v>44221</v>
      </c>
      <c r="J65" s="7" t="s">
        <v>324</v>
      </c>
      <c r="K65" s="7">
        <v>4480</v>
      </c>
      <c r="L65" s="7">
        <v>697.2</v>
      </c>
      <c r="M65" s="7">
        <f t="shared" ref="M65:M67" si="33">_xlfn.DAYS("2024/7/10","2024/4/30")</f>
        <v>71</v>
      </c>
      <c r="N65" s="20">
        <f t="shared" si="21"/>
        <v>1007.07178082192</v>
      </c>
      <c r="O65" s="20" t="s">
        <v>345</v>
      </c>
      <c r="P65" s="7" t="s">
        <v>346</v>
      </c>
      <c r="Q65" s="7">
        <v>23803.59</v>
      </c>
      <c r="R65" s="27">
        <v>0.17</v>
      </c>
      <c r="S65" s="20">
        <f t="shared" si="22"/>
        <v>19756.9797</v>
      </c>
      <c r="T65" s="7">
        <f t="shared" ref="T65:T70" si="34">_xlfn.DAYS("2024/7/19","2024/4/30")</f>
        <v>80</v>
      </c>
      <c r="U65" s="20">
        <f t="shared" si="23"/>
        <v>4330.29692054794</v>
      </c>
      <c r="V65" s="20" t="s">
        <v>30</v>
      </c>
      <c r="W65" s="7" t="s">
        <v>312</v>
      </c>
      <c r="X65" s="7">
        <v>1200</v>
      </c>
      <c r="Y65" s="30">
        <v>0.5</v>
      </c>
      <c r="Z65" s="7">
        <f t="shared" si="27"/>
        <v>600</v>
      </c>
      <c r="AA65" s="7">
        <f t="shared" si="31"/>
        <v>82</v>
      </c>
      <c r="AB65" s="20">
        <f t="shared" si="28"/>
        <v>134.794520547945</v>
      </c>
      <c r="AC65" s="20" t="s">
        <v>72</v>
      </c>
      <c r="AD65" s="29">
        <f t="shared" si="4"/>
        <v>5472.16322191781</v>
      </c>
    </row>
    <row r="66" s="1" customFormat="1" spans="1:30">
      <c r="A66" s="8">
        <v>68</v>
      </c>
      <c r="B66" s="7" t="s">
        <v>304</v>
      </c>
      <c r="C66" s="7" t="s">
        <v>23</v>
      </c>
      <c r="D66" s="12" t="s">
        <v>347</v>
      </c>
      <c r="E66" s="11" t="s">
        <v>348</v>
      </c>
      <c r="F66" s="11" t="s">
        <v>349</v>
      </c>
      <c r="G66" s="16" t="s">
        <v>350</v>
      </c>
      <c r="H66" s="16" t="s">
        <v>351</v>
      </c>
      <c r="I66" s="33">
        <v>44222</v>
      </c>
      <c r="J66" s="7" t="s">
        <v>324</v>
      </c>
      <c r="K66" s="7">
        <v>4032</v>
      </c>
      <c r="L66" s="7">
        <v>697.2</v>
      </c>
      <c r="M66" s="7">
        <f t="shared" si="33"/>
        <v>71</v>
      </c>
      <c r="N66" s="20">
        <f t="shared" si="21"/>
        <v>919.926575342466</v>
      </c>
      <c r="O66" s="20" t="s">
        <v>345</v>
      </c>
      <c r="P66" s="7" t="s">
        <v>352</v>
      </c>
      <c r="Q66" s="7">
        <v>23803.59</v>
      </c>
      <c r="R66" s="27">
        <v>0.17</v>
      </c>
      <c r="S66" s="20">
        <f t="shared" si="22"/>
        <v>19756.9797</v>
      </c>
      <c r="T66" s="7">
        <f>_xlfn.DAYS("2024/7/20","2024/4/30")</f>
        <v>81</v>
      </c>
      <c r="U66" s="20">
        <f t="shared" si="23"/>
        <v>4384.42563205479</v>
      </c>
      <c r="V66" s="20" t="s">
        <v>30</v>
      </c>
      <c r="W66" s="7" t="s">
        <v>312</v>
      </c>
      <c r="X66" s="7">
        <v>1200</v>
      </c>
      <c r="Y66" s="30">
        <v>0.5</v>
      </c>
      <c r="Z66" s="7">
        <f t="shared" si="27"/>
        <v>600</v>
      </c>
      <c r="AA66" s="7">
        <f t="shared" si="31"/>
        <v>82</v>
      </c>
      <c r="AB66" s="20">
        <f t="shared" si="28"/>
        <v>134.794520547945</v>
      </c>
      <c r="AC66" s="20" t="s">
        <v>72</v>
      </c>
      <c r="AD66" s="29">
        <f t="shared" si="4"/>
        <v>5439.14672794521</v>
      </c>
    </row>
    <row r="67" s="1" customFormat="1" spans="1:30">
      <c r="A67" s="8">
        <v>69</v>
      </c>
      <c r="B67" s="7" t="s">
        <v>304</v>
      </c>
      <c r="C67" s="7" t="s">
        <v>23</v>
      </c>
      <c r="D67" s="12" t="s">
        <v>353</v>
      </c>
      <c r="E67" s="11" t="s">
        <v>354</v>
      </c>
      <c r="F67" s="11" t="s">
        <v>355</v>
      </c>
      <c r="G67" s="16" t="s">
        <v>356</v>
      </c>
      <c r="H67" s="16" t="s">
        <v>357</v>
      </c>
      <c r="I67" s="33">
        <v>44222</v>
      </c>
      <c r="J67" s="7" t="s">
        <v>324</v>
      </c>
      <c r="K67" s="7">
        <v>4480</v>
      </c>
      <c r="L67" s="7">
        <v>697.2</v>
      </c>
      <c r="M67" s="7">
        <f t="shared" si="33"/>
        <v>71</v>
      </c>
      <c r="N67" s="20">
        <f t="shared" si="21"/>
        <v>1007.07178082192</v>
      </c>
      <c r="O67" s="20" t="s">
        <v>345</v>
      </c>
      <c r="P67" s="7" t="s">
        <v>346</v>
      </c>
      <c r="Q67" s="7">
        <v>23803.59</v>
      </c>
      <c r="R67" s="27">
        <v>0.17</v>
      </c>
      <c r="S67" s="20">
        <f t="shared" si="22"/>
        <v>19756.9797</v>
      </c>
      <c r="T67" s="7">
        <f t="shared" si="34"/>
        <v>80</v>
      </c>
      <c r="U67" s="20">
        <f t="shared" si="23"/>
        <v>4330.29692054794</v>
      </c>
      <c r="V67" s="20" t="s">
        <v>30</v>
      </c>
      <c r="W67" s="7" t="s">
        <v>312</v>
      </c>
      <c r="X67" s="7">
        <v>1200</v>
      </c>
      <c r="Y67" s="30">
        <v>0.5</v>
      </c>
      <c r="Z67" s="7">
        <f t="shared" si="27"/>
        <v>600</v>
      </c>
      <c r="AA67" s="7">
        <f t="shared" si="31"/>
        <v>82</v>
      </c>
      <c r="AB67" s="20">
        <f t="shared" si="28"/>
        <v>134.794520547945</v>
      </c>
      <c r="AC67" s="20" t="s">
        <v>72</v>
      </c>
      <c r="AD67" s="29">
        <f t="shared" ref="AD67:AD130" si="35">N67+U67+AB67</f>
        <v>5472.16322191781</v>
      </c>
    </row>
    <row r="68" s="1" customFormat="1" spans="1:30">
      <c r="A68" s="8">
        <v>70</v>
      </c>
      <c r="B68" s="7" t="s">
        <v>304</v>
      </c>
      <c r="C68" s="7" t="s">
        <v>23</v>
      </c>
      <c r="D68" s="12" t="s">
        <v>358</v>
      </c>
      <c r="E68" s="11" t="s">
        <v>359</v>
      </c>
      <c r="F68" s="11" t="s">
        <v>360</v>
      </c>
      <c r="G68" s="16" t="s">
        <v>361</v>
      </c>
      <c r="H68" s="16" t="s">
        <v>362</v>
      </c>
      <c r="I68" s="33">
        <v>44221</v>
      </c>
      <c r="J68" s="7" t="s">
        <v>363</v>
      </c>
      <c r="K68" s="7">
        <v>4480</v>
      </c>
      <c r="L68" s="7">
        <v>697.2</v>
      </c>
      <c r="M68" s="7">
        <f t="shared" ref="M68:M70" si="36">_xlfn.DAYS("2024/6/29","2024/4/30")</f>
        <v>60</v>
      </c>
      <c r="N68" s="20">
        <f t="shared" ref="N68:N99" si="37">(K68+L68)/365*M68</f>
        <v>851.046575342466</v>
      </c>
      <c r="O68" s="20" t="s">
        <v>345</v>
      </c>
      <c r="P68" s="7" t="s">
        <v>346</v>
      </c>
      <c r="Q68" s="7">
        <v>23803.59</v>
      </c>
      <c r="R68" s="27">
        <v>0.17</v>
      </c>
      <c r="S68" s="20">
        <f t="shared" si="22"/>
        <v>19756.9797</v>
      </c>
      <c r="T68" s="7">
        <f t="shared" si="34"/>
        <v>80</v>
      </c>
      <c r="U68" s="20">
        <f t="shared" si="23"/>
        <v>4330.29692054794</v>
      </c>
      <c r="V68" s="20" t="s">
        <v>30</v>
      </c>
      <c r="W68" s="7" t="s">
        <v>312</v>
      </c>
      <c r="X68" s="7">
        <v>1200</v>
      </c>
      <c r="Y68" s="30">
        <v>0.5</v>
      </c>
      <c r="Z68" s="7">
        <f t="shared" si="27"/>
        <v>600</v>
      </c>
      <c r="AA68" s="7">
        <f t="shared" si="31"/>
        <v>82</v>
      </c>
      <c r="AB68" s="20">
        <f t="shared" si="28"/>
        <v>134.794520547945</v>
      </c>
      <c r="AC68" s="20" t="s">
        <v>72</v>
      </c>
      <c r="AD68" s="29">
        <f t="shared" si="35"/>
        <v>5316.13801643836</v>
      </c>
    </row>
    <row r="69" s="1" customFormat="1" spans="1:30">
      <c r="A69" s="8">
        <v>71</v>
      </c>
      <c r="B69" s="7" t="s">
        <v>304</v>
      </c>
      <c r="C69" s="7" t="s">
        <v>23</v>
      </c>
      <c r="D69" s="12" t="s">
        <v>364</v>
      </c>
      <c r="E69" s="11" t="s">
        <v>365</v>
      </c>
      <c r="F69" s="11" t="s">
        <v>366</v>
      </c>
      <c r="G69" s="16" t="s">
        <v>367</v>
      </c>
      <c r="H69" s="16" t="s">
        <v>368</v>
      </c>
      <c r="I69" s="33">
        <v>44218</v>
      </c>
      <c r="J69" s="7" t="s">
        <v>363</v>
      </c>
      <c r="K69" s="7">
        <v>4480</v>
      </c>
      <c r="L69" s="7">
        <v>697.2</v>
      </c>
      <c r="M69" s="7">
        <f t="shared" si="36"/>
        <v>60</v>
      </c>
      <c r="N69" s="20">
        <f t="shared" si="37"/>
        <v>851.046575342466</v>
      </c>
      <c r="O69" s="20" t="s">
        <v>345</v>
      </c>
      <c r="P69" s="7" t="s">
        <v>346</v>
      </c>
      <c r="Q69" s="7">
        <v>23803.59</v>
      </c>
      <c r="R69" s="27">
        <v>0.17</v>
      </c>
      <c r="S69" s="20">
        <f t="shared" si="22"/>
        <v>19756.9797</v>
      </c>
      <c r="T69" s="7">
        <f t="shared" si="34"/>
        <v>80</v>
      </c>
      <c r="U69" s="20">
        <f t="shared" si="23"/>
        <v>4330.29692054794</v>
      </c>
      <c r="V69" s="20" t="s">
        <v>30</v>
      </c>
      <c r="W69" s="7" t="s">
        <v>312</v>
      </c>
      <c r="X69" s="7">
        <v>1200</v>
      </c>
      <c r="Y69" s="30">
        <v>0.5</v>
      </c>
      <c r="Z69" s="7">
        <f t="shared" si="27"/>
        <v>600</v>
      </c>
      <c r="AA69" s="7">
        <f t="shared" si="31"/>
        <v>82</v>
      </c>
      <c r="AB69" s="20">
        <f t="shared" si="28"/>
        <v>134.794520547945</v>
      </c>
      <c r="AC69" s="20" t="s">
        <v>72</v>
      </c>
      <c r="AD69" s="29">
        <f t="shared" si="35"/>
        <v>5316.13801643836</v>
      </c>
    </row>
    <row r="70" s="1" customFormat="1" spans="1:30">
      <c r="A70" s="8">
        <v>72</v>
      </c>
      <c r="B70" s="7" t="s">
        <v>304</v>
      </c>
      <c r="C70" s="7" t="s">
        <v>23</v>
      </c>
      <c r="D70" s="12" t="s">
        <v>369</v>
      </c>
      <c r="E70" s="11" t="s">
        <v>370</v>
      </c>
      <c r="F70" s="11" t="s">
        <v>371</v>
      </c>
      <c r="G70" s="16" t="s">
        <v>372</v>
      </c>
      <c r="H70" s="16" t="s">
        <v>373</v>
      </c>
      <c r="I70" s="33">
        <v>44221</v>
      </c>
      <c r="J70" s="7" t="s">
        <v>363</v>
      </c>
      <c r="K70" s="7">
        <v>4480</v>
      </c>
      <c r="L70" s="7">
        <v>697.2</v>
      </c>
      <c r="M70" s="7">
        <f t="shared" si="36"/>
        <v>60</v>
      </c>
      <c r="N70" s="20">
        <f t="shared" si="37"/>
        <v>851.046575342466</v>
      </c>
      <c r="O70" s="20" t="s">
        <v>345</v>
      </c>
      <c r="P70" s="7" t="s">
        <v>346</v>
      </c>
      <c r="Q70" s="7">
        <v>23803.59</v>
      </c>
      <c r="R70" s="27">
        <v>0.17</v>
      </c>
      <c r="S70" s="20">
        <f t="shared" si="22"/>
        <v>19756.9797</v>
      </c>
      <c r="T70" s="7">
        <f t="shared" si="34"/>
        <v>80</v>
      </c>
      <c r="U70" s="20">
        <f t="shared" si="23"/>
        <v>4330.29692054794</v>
      </c>
      <c r="V70" s="20" t="s">
        <v>30</v>
      </c>
      <c r="W70" s="7" t="s">
        <v>312</v>
      </c>
      <c r="X70" s="7">
        <v>1200</v>
      </c>
      <c r="Y70" s="30">
        <v>0.5</v>
      </c>
      <c r="Z70" s="7">
        <f t="shared" si="27"/>
        <v>600</v>
      </c>
      <c r="AA70" s="7">
        <f t="shared" si="31"/>
        <v>82</v>
      </c>
      <c r="AB70" s="20">
        <f t="shared" si="28"/>
        <v>134.794520547945</v>
      </c>
      <c r="AC70" s="20" t="s">
        <v>72</v>
      </c>
      <c r="AD70" s="29">
        <f t="shared" si="35"/>
        <v>5316.13801643836</v>
      </c>
    </row>
    <row r="71" s="1" customFormat="1" spans="1:30">
      <c r="A71" s="8">
        <v>73</v>
      </c>
      <c r="B71" s="7" t="s">
        <v>304</v>
      </c>
      <c r="C71" s="7" t="s">
        <v>23</v>
      </c>
      <c r="D71" s="12" t="s">
        <v>374</v>
      </c>
      <c r="E71" s="11" t="s">
        <v>375</v>
      </c>
      <c r="F71" s="11" t="s">
        <v>376</v>
      </c>
      <c r="G71" s="16" t="s">
        <v>377</v>
      </c>
      <c r="H71" s="16" t="s">
        <v>378</v>
      </c>
      <c r="I71" s="23">
        <v>44221</v>
      </c>
      <c r="J71" s="7" t="s">
        <v>324</v>
      </c>
      <c r="K71" s="7">
        <v>3584</v>
      </c>
      <c r="L71" s="7">
        <v>697.2</v>
      </c>
      <c r="M71" s="7">
        <f t="shared" ref="M71:M74" si="38">_xlfn.DAYS("2024/7/10","2024/4/30")</f>
        <v>71</v>
      </c>
      <c r="N71" s="20">
        <f t="shared" si="37"/>
        <v>832.781369863014</v>
      </c>
      <c r="O71" s="20" t="s">
        <v>345</v>
      </c>
      <c r="P71" s="7" t="s">
        <v>379</v>
      </c>
      <c r="Q71" s="7">
        <v>23803.59</v>
      </c>
      <c r="R71" s="27">
        <v>0.17</v>
      </c>
      <c r="S71" s="20">
        <f t="shared" ref="S71:S102" si="39">Q71*(1-R71)</f>
        <v>19756.9797</v>
      </c>
      <c r="T71" s="7">
        <f t="shared" ref="T71:T78" si="40">_xlfn.DAYS("2024/7/24","2024/4/30")</f>
        <v>85</v>
      </c>
      <c r="U71" s="20">
        <f t="shared" ref="U71:U102" si="41">S71/365*T71</f>
        <v>4600.94047808219</v>
      </c>
      <c r="V71" s="20" t="s">
        <v>30</v>
      </c>
      <c r="W71" s="7" t="s">
        <v>380</v>
      </c>
      <c r="X71" s="7">
        <v>1200</v>
      </c>
      <c r="Y71" s="30">
        <v>0.5</v>
      </c>
      <c r="Z71" s="7">
        <f t="shared" si="27"/>
        <v>600</v>
      </c>
      <c r="AA71" s="7">
        <f t="shared" ref="AA71:AA78" si="42">_xlfn.DAYS("2024/7/25","2024/4/30")</f>
        <v>86</v>
      </c>
      <c r="AB71" s="20">
        <f t="shared" si="28"/>
        <v>141.369863013699</v>
      </c>
      <c r="AC71" s="20" t="s">
        <v>72</v>
      </c>
      <c r="AD71" s="29">
        <f t="shared" si="35"/>
        <v>5575.0917109589</v>
      </c>
    </row>
    <row r="72" s="1" customFormat="1" spans="1:30">
      <c r="A72" s="8">
        <v>74</v>
      </c>
      <c r="B72" s="7" t="s">
        <v>304</v>
      </c>
      <c r="C72" s="7" t="s">
        <v>23</v>
      </c>
      <c r="D72" s="12" t="s">
        <v>381</v>
      </c>
      <c r="E72" s="11" t="s">
        <v>382</v>
      </c>
      <c r="F72" s="11" t="s">
        <v>383</v>
      </c>
      <c r="G72" s="16" t="s">
        <v>384</v>
      </c>
      <c r="H72" s="16" t="s">
        <v>385</v>
      </c>
      <c r="I72" s="23">
        <v>44218</v>
      </c>
      <c r="J72" s="7" t="s">
        <v>324</v>
      </c>
      <c r="K72" s="7">
        <v>3584</v>
      </c>
      <c r="L72" s="7">
        <v>697.2</v>
      </c>
      <c r="M72" s="7">
        <f t="shared" si="38"/>
        <v>71</v>
      </c>
      <c r="N72" s="20">
        <f t="shared" si="37"/>
        <v>832.781369863014</v>
      </c>
      <c r="O72" s="20" t="s">
        <v>345</v>
      </c>
      <c r="P72" s="7" t="s">
        <v>379</v>
      </c>
      <c r="Q72" s="7">
        <v>23803.59</v>
      </c>
      <c r="R72" s="27">
        <v>0.17</v>
      </c>
      <c r="S72" s="20">
        <f t="shared" si="39"/>
        <v>19756.9797</v>
      </c>
      <c r="T72" s="7">
        <f t="shared" si="40"/>
        <v>85</v>
      </c>
      <c r="U72" s="20">
        <f t="shared" si="41"/>
        <v>4600.94047808219</v>
      </c>
      <c r="V72" s="20" t="s">
        <v>30</v>
      </c>
      <c r="W72" s="7" t="s">
        <v>380</v>
      </c>
      <c r="X72" s="7">
        <v>1200</v>
      </c>
      <c r="Y72" s="30">
        <v>0.5</v>
      </c>
      <c r="Z72" s="7">
        <f t="shared" si="27"/>
        <v>600</v>
      </c>
      <c r="AA72" s="7">
        <f t="shared" si="42"/>
        <v>86</v>
      </c>
      <c r="AB72" s="20">
        <f t="shared" si="28"/>
        <v>141.369863013699</v>
      </c>
      <c r="AC72" s="20" t="s">
        <v>72</v>
      </c>
      <c r="AD72" s="29">
        <f t="shared" si="35"/>
        <v>5575.0917109589</v>
      </c>
    </row>
    <row r="73" s="1" customFormat="1" spans="1:30">
      <c r="A73" s="8">
        <v>75</v>
      </c>
      <c r="B73" s="7" t="s">
        <v>304</v>
      </c>
      <c r="C73" s="7" t="s">
        <v>23</v>
      </c>
      <c r="D73" s="12" t="s">
        <v>386</v>
      </c>
      <c r="E73" s="11" t="s">
        <v>387</v>
      </c>
      <c r="F73" s="11" t="s">
        <v>388</v>
      </c>
      <c r="G73" s="16" t="s">
        <v>389</v>
      </c>
      <c r="H73" s="16" t="s">
        <v>390</v>
      </c>
      <c r="I73" s="23">
        <v>44218</v>
      </c>
      <c r="J73" s="7" t="s">
        <v>324</v>
      </c>
      <c r="K73" s="7">
        <v>3584</v>
      </c>
      <c r="L73" s="7">
        <v>697.2</v>
      </c>
      <c r="M73" s="7">
        <f t="shared" si="38"/>
        <v>71</v>
      </c>
      <c r="N73" s="20">
        <f t="shared" si="37"/>
        <v>832.781369863014</v>
      </c>
      <c r="O73" s="20" t="s">
        <v>345</v>
      </c>
      <c r="P73" s="7" t="s">
        <v>379</v>
      </c>
      <c r="Q73" s="7">
        <v>23803.59</v>
      </c>
      <c r="R73" s="27">
        <v>0.17</v>
      </c>
      <c r="S73" s="20">
        <f t="shared" si="39"/>
        <v>19756.9797</v>
      </c>
      <c r="T73" s="7">
        <f t="shared" si="40"/>
        <v>85</v>
      </c>
      <c r="U73" s="20">
        <f t="shared" si="41"/>
        <v>4600.94047808219</v>
      </c>
      <c r="V73" s="20" t="s">
        <v>30</v>
      </c>
      <c r="W73" s="7" t="s">
        <v>380</v>
      </c>
      <c r="X73" s="7">
        <v>1200</v>
      </c>
      <c r="Y73" s="30">
        <v>0.5</v>
      </c>
      <c r="Z73" s="7">
        <f t="shared" si="27"/>
        <v>600</v>
      </c>
      <c r="AA73" s="7">
        <f t="shared" si="42"/>
        <v>86</v>
      </c>
      <c r="AB73" s="20">
        <f t="shared" si="28"/>
        <v>141.369863013699</v>
      </c>
      <c r="AC73" s="20" t="s">
        <v>72</v>
      </c>
      <c r="AD73" s="29">
        <f t="shared" si="35"/>
        <v>5575.0917109589</v>
      </c>
    </row>
    <row r="74" s="1" customFormat="1" spans="1:30">
      <c r="A74" s="8">
        <v>76</v>
      </c>
      <c r="B74" s="7" t="s">
        <v>304</v>
      </c>
      <c r="C74" s="7" t="s">
        <v>23</v>
      </c>
      <c r="D74" s="12" t="s">
        <v>391</v>
      </c>
      <c r="E74" s="11" t="s">
        <v>392</v>
      </c>
      <c r="F74" s="11" t="s">
        <v>393</v>
      </c>
      <c r="G74" s="16" t="s">
        <v>394</v>
      </c>
      <c r="H74" s="16" t="s">
        <v>395</v>
      </c>
      <c r="I74" s="23">
        <v>44222</v>
      </c>
      <c r="J74" s="7" t="s">
        <v>324</v>
      </c>
      <c r="K74" s="7">
        <v>3584</v>
      </c>
      <c r="L74" s="7">
        <v>697.2</v>
      </c>
      <c r="M74" s="7">
        <f t="shared" si="38"/>
        <v>71</v>
      </c>
      <c r="N74" s="20">
        <f t="shared" si="37"/>
        <v>832.781369863014</v>
      </c>
      <c r="O74" s="20" t="s">
        <v>345</v>
      </c>
      <c r="P74" s="7" t="s">
        <v>379</v>
      </c>
      <c r="Q74" s="7">
        <v>23803.59</v>
      </c>
      <c r="R74" s="27">
        <v>0.17</v>
      </c>
      <c r="S74" s="20">
        <f t="shared" si="39"/>
        <v>19756.9797</v>
      </c>
      <c r="T74" s="7">
        <f t="shared" si="40"/>
        <v>85</v>
      </c>
      <c r="U74" s="20">
        <f t="shared" si="41"/>
        <v>4600.94047808219</v>
      </c>
      <c r="V74" s="20" t="s">
        <v>30</v>
      </c>
      <c r="W74" s="7" t="s">
        <v>380</v>
      </c>
      <c r="X74" s="7">
        <v>1200</v>
      </c>
      <c r="Y74" s="30">
        <v>0.5</v>
      </c>
      <c r="Z74" s="7">
        <f t="shared" si="27"/>
        <v>600</v>
      </c>
      <c r="AA74" s="7">
        <f t="shared" si="42"/>
        <v>86</v>
      </c>
      <c r="AB74" s="20">
        <f t="shared" si="28"/>
        <v>141.369863013699</v>
      </c>
      <c r="AC74" s="20" t="s">
        <v>72</v>
      </c>
      <c r="AD74" s="29">
        <f t="shared" si="35"/>
        <v>5575.0917109589</v>
      </c>
    </row>
    <row r="75" s="1" customFormat="1" spans="1:30">
      <c r="A75" s="8">
        <v>77</v>
      </c>
      <c r="B75" s="7" t="s">
        <v>304</v>
      </c>
      <c r="C75" s="7" t="s">
        <v>23</v>
      </c>
      <c r="D75" s="12" t="s">
        <v>396</v>
      </c>
      <c r="E75" s="11" t="s">
        <v>397</v>
      </c>
      <c r="F75" s="11">
        <v>71090234</v>
      </c>
      <c r="G75" s="16" t="s">
        <v>398</v>
      </c>
      <c r="H75" s="16" t="s">
        <v>399</v>
      </c>
      <c r="I75" s="23">
        <v>44217</v>
      </c>
      <c r="J75" s="7" t="s">
        <v>363</v>
      </c>
      <c r="K75" s="7">
        <v>4480</v>
      </c>
      <c r="L75" s="7">
        <v>697.2</v>
      </c>
      <c r="M75" s="7">
        <f>_xlfn.DAYS("2024/6/29","2024/4/30")</f>
        <v>60</v>
      </c>
      <c r="N75" s="20">
        <f t="shared" si="37"/>
        <v>851.046575342466</v>
      </c>
      <c r="O75" s="20" t="s">
        <v>345</v>
      </c>
      <c r="P75" s="7" t="s">
        <v>379</v>
      </c>
      <c r="Q75" s="7">
        <v>23803.59</v>
      </c>
      <c r="R75" s="27">
        <v>0.17</v>
      </c>
      <c r="S75" s="20">
        <f t="shared" si="39"/>
        <v>19756.9797</v>
      </c>
      <c r="T75" s="7">
        <f t="shared" si="40"/>
        <v>85</v>
      </c>
      <c r="U75" s="20">
        <f t="shared" si="41"/>
        <v>4600.94047808219</v>
      </c>
      <c r="V75" s="20" t="s">
        <v>30</v>
      </c>
      <c r="W75" s="7" t="s">
        <v>380</v>
      </c>
      <c r="X75" s="7">
        <v>1200</v>
      </c>
      <c r="Y75" s="30">
        <v>0.5</v>
      </c>
      <c r="Z75" s="7">
        <f t="shared" ref="Z75:Z106" si="43">X75*(1-Y75)</f>
        <v>600</v>
      </c>
      <c r="AA75" s="7">
        <f t="shared" si="42"/>
        <v>86</v>
      </c>
      <c r="AB75" s="20">
        <f t="shared" ref="AB75:AB106" si="44">Z75/365*AA75</f>
        <v>141.369863013699</v>
      </c>
      <c r="AC75" s="20" t="s">
        <v>72</v>
      </c>
      <c r="AD75" s="29">
        <f t="shared" si="35"/>
        <v>5593.35691643836</v>
      </c>
    </row>
    <row r="76" s="1" customFormat="1" spans="1:30">
      <c r="A76" s="8">
        <v>78</v>
      </c>
      <c r="B76" s="7" t="s">
        <v>304</v>
      </c>
      <c r="C76" s="7" t="s">
        <v>23</v>
      </c>
      <c r="D76" s="12" t="s">
        <v>400</v>
      </c>
      <c r="E76" s="11" t="s">
        <v>401</v>
      </c>
      <c r="F76" s="11" t="s">
        <v>402</v>
      </c>
      <c r="G76" s="16" t="s">
        <v>403</v>
      </c>
      <c r="H76" s="16" t="s">
        <v>404</v>
      </c>
      <c r="I76" s="23">
        <v>44221</v>
      </c>
      <c r="J76" s="7" t="s">
        <v>324</v>
      </c>
      <c r="K76" s="7">
        <v>4032</v>
      </c>
      <c r="L76" s="7">
        <v>697.2</v>
      </c>
      <c r="M76" s="7">
        <f t="shared" ref="M76:M78" si="45">_xlfn.DAYS("2024/7/10","2024/4/30")</f>
        <v>71</v>
      </c>
      <c r="N76" s="20">
        <f t="shared" si="37"/>
        <v>919.926575342466</v>
      </c>
      <c r="O76" s="20" t="s">
        <v>345</v>
      </c>
      <c r="P76" s="7" t="s">
        <v>379</v>
      </c>
      <c r="Q76" s="7">
        <v>23803.59</v>
      </c>
      <c r="R76" s="27">
        <v>0.17</v>
      </c>
      <c r="S76" s="20">
        <f t="shared" si="39"/>
        <v>19756.9797</v>
      </c>
      <c r="T76" s="7">
        <f t="shared" si="40"/>
        <v>85</v>
      </c>
      <c r="U76" s="20">
        <f t="shared" si="41"/>
        <v>4600.94047808219</v>
      </c>
      <c r="V76" s="20" t="s">
        <v>30</v>
      </c>
      <c r="W76" s="7" t="s">
        <v>380</v>
      </c>
      <c r="X76" s="7">
        <v>1200</v>
      </c>
      <c r="Y76" s="30">
        <v>0.5</v>
      </c>
      <c r="Z76" s="7">
        <f t="shared" si="43"/>
        <v>600</v>
      </c>
      <c r="AA76" s="7">
        <f t="shared" si="42"/>
        <v>86</v>
      </c>
      <c r="AB76" s="20">
        <f t="shared" si="44"/>
        <v>141.369863013699</v>
      </c>
      <c r="AC76" s="20" t="s">
        <v>72</v>
      </c>
      <c r="AD76" s="29">
        <f t="shared" si="35"/>
        <v>5662.23691643836</v>
      </c>
    </row>
    <row r="77" s="1" customFormat="1" spans="1:30">
      <c r="A77" s="8">
        <v>79</v>
      </c>
      <c r="B77" s="7" t="s">
        <v>304</v>
      </c>
      <c r="C77" s="7" t="s">
        <v>23</v>
      </c>
      <c r="D77" s="12" t="s">
        <v>405</v>
      </c>
      <c r="E77" s="11" t="s">
        <v>406</v>
      </c>
      <c r="F77" s="11" t="s">
        <v>407</v>
      </c>
      <c r="G77" s="16" t="s">
        <v>408</v>
      </c>
      <c r="H77" s="16" t="s">
        <v>409</v>
      </c>
      <c r="I77" s="23">
        <v>44222</v>
      </c>
      <c r="J77" s="7" t="s">
        <v>324</v>
      </c>
      <c r="K77" s="7">
        <v>3584</v>
      </c>
      <c r="L77" s="7">
        <v>697.2</v>
      </c>
      <c r="M77" s="7">
        <f t="shared" si="45"/>
        <v>71</v>
      </c>
      <c r="N77" s="20">
        <f t="shared" si="37"/>
        <v>832.781369863014</v>
      </c>
      <c r="O77" s="20" t="s">
        <v>345</v>
      </c>
      <c r="P77" s="7" t="s">
        <v>379</v>
      </c>
      <c r="Q77" s="7">
        <v>23803.59</v>
      </c>
      <c r="R77" s="27">
        <v>0.17</v>
      </c>
      <c r="S77" s="20">
        <f t="shared" si="39"/>
        <v>19756.9797</v>
      </c>
      <c r="T77" s="7">
        <f t="shared" si="40"/>
        <v>85</v>
      </c>
      <c r="U77" s="20">
        <f t="shared" si="41"/>
        <v>4600.94047808219</v>
      </c>
      <c r="V77" s="20" t="s">
        <v>30</v>
      </c>
      <c r="W77" s="7" t="s">
        <v>380</v>
      </c>
      <c r="X77" s="7">
        <v>1200</v>
      </c>
      <c r="Y77" s="30">
        <v>0.5</v>
      </c>
      <c r="Z77" s="7">
        <f t="shared" si="43"/>
        <v>600</v>
      </c>
      <c r="AA77" s="7">
        <f t="shared" si="42"/>
        <v>86</v>
      </c>
      <c r="AB77" s="20">
        <f t="shared" si="44"/>
        <v>141.369863013699</v>
      </c>
      <c r="AC77" s="20" t="s">
        <v>72</v>
      </c>
      <c r="AD77" s="29">
        <f t="shared" si="35"/>
        <v>5575.0917109589</v>
      </c>
    </row>
    <row r="78" s="1" customFormat="1" spans="1:30">
      <c r="A78" s="8">
        <v>80</v>
      </c>
      <c r="B78" s="7" t="s">
        <v>304</v>
      </c>
      <c r="C78" s="7" t="s">
        <v>23</v>
      </c>
      <c r="D78" s="12" t="s">
        <v>410</v>
      </c>
      <c r="E78" s="11" t="s">
        <v>411</v>
      </c>
      <c r="F78" s="11" t="s">
        <v>412</v>
      </c>
      <c r="G78" s="16" t="s">
        <v>413</v>
      </c>
      <c r="H78" s="16" t="s">
        <v>414</v>
      </c>
      <c r="I78" s="23">
        <v>44218</v>
      </c>
      <c r="J78" s="7" t="s">
        <v>324</v>
      </c>
      <c r="K78" s="7">
        <v>3584</v>
      </c>
      <c r="L78" s="7">
        <v>697.2</v>
      </c>
      <c r="M78" s="7">
        <f t="shared" si="45"/>
        <v>71</v>
      </c>
      <c r="N78" s="20">
        <f t="shared" si="37"/>
        <v>832.781369863014</v>
      </c>
      <c r="O78" s="20" t="s">
        <v>345</v>
      </c>
      <c r="P78" s="7" t="s">
        <v>379</v>
      </c>
      <c r="Q78" s="7">
        <v>23803.59</v>
      </c>
      <c r="R78" s="27">
        <v>0.17</v>
      </c>
      <c r="S78" s="20">
        <f t="shared" si="39"/>
        <v>19756.9797</v>
      </c>
      <c r="T78" s="7">
        <f t="shared" si="40"/>
        <v>85</v>
      </c>
      <c r="U78" s="20">
        <f t="shared" si="41"/>
        <v>4600.94047808219</v>
      </c>
      <c r="V78" s="20" t="s">
        <v>30</v>
      </c>
      <c r="W78" s="7" t="s">
        <v>380</v>
      </c>
      <c r="X78" s="7">
        <v>1200</v>
      </c>
      <c r="Y78" s="30">
        <v>0.5</v>
      </c>
      <c r="Z78" s="7">
        <f t="shared" si="43"/>
        <v>600</v>
      </c>
      <c r="AA78" s="7">
        <f t="shared" si="42"/>
        <v>86</v>
      </c>
      <c r="AB78" s="20">
        <f t="shared" si="44"/>
        <v>141.369863013699</v>
      </c>
      <c r="AC78" s="20" t="s">
        <v>72</v>
      </c>
      <c r="AD78" s="29">
        <f t="shared" si="35"/>
        <v>5575.0917109589</v>
      </c>
    </row>
    <row r="79" s="1" customFormat="1" spans="1:30">
      <c r="A79" s="8">
        <v>81</v>
      </c>
      <c r="B79" s="7" t="s">
        <v>64</v>
      </c>
      <c r="C79" s="7" t="s">
        <v>415</v>
      </c>
      <c r="D79" s="11" t="s">
        <v>416</v>
      </c>
      <c r="E79" s="11" t="s">
        <v>417</v>
      </c>
      <c r="F79" s="11">
        <v>220117262</v>
      </c>
      <c r="G79" s="11" t="s">
        <v>418</v>
      </c>
      <c r="H79" s="11" t="s">
        <v>419</v>
      </c>
      <c r="I79" s="21">
        <v>44753</v>
      </c>
      <c r="J79" s="7" t="s">
        <v>420</v>
      </c>
      <c r="K79" s="7">
        <v>4928</v>
      </c>
      <c r="L79" s="7">
        <v>0</v>
      </c>
      <c r="M79" s="7">
        <f>_xlfn.DAYS("2024/6/22","2024/4/30")</f>
        <v>53</v>
      </c>
      <c r="N79" s="20">
        <f t="shared" si="37"/>
        <v>715.572602739726</v>
      </c>
      <c r="O79" s="20" t="s">
        <v>30</v>
      </c>
      <c r="P79" s="7" t="s">
        <v>420</v>
      </c>
      <c r="Q79" s="7">
        <v>27435.3</v>
      </c>
      <c r="R79" s="27">
        <v>0.07</v>
      </c>
      <c r="S79" s="20">
        <f t="shared" si="39"/>
        <v>25514.829</v>
      </c>
      <c r="T79" s="7">
        <f>_xlfn.DAYS("2024/6/22","2024/4/30")</f>
        <v>53</v>
      </c>
      <c r="U79" s="20">
        <f t="shared" si="41"/>
        <v>3704.89297808219</v>
      </c>
      <c r="V79" s="20" t="s">
        <v>30</v>
      </c>
      <c r="W79" s="7" t="s">
        <v>421</v>
      </c>
      <c r="X79" s="7">
        <v>1200</v>
      </c>
      <c r="Y79" s="30">
        <v>0.5</v>
      </c>
      <c r="Z79" s="7">
        <f t="shared" si="43"/>
        <v>600</v>
      </c>
      <c r="AA79" s="7">
        <f>_xlfn.DAYS("2024/11/9","2024/4/30")</f>
        <v>193</v>
      </c>
      <c r="AB79" s="20">
        <f t="shared" si="44"/>
        <v>317.260273972603</v>
      </c>
      <c r="AC79" s="20" t="s">
        <v>72</v>
      </c>
      <c r="AD79" s="29">
        <f t="shared" si="35"/>
        <v>4737.72585479452</v>
      </c>
    </row>
    <row r="80" s="1" customFormat="1" spans="1:30">
      <c r="A80" s="8">
        <v>82</v>
      </c>
      <c r="B80" s="7" t="s">
        <v>422</v>
      </c>
      <c r="C80" s="7" t="s">
        <v>415</v>
      </c>
      <c r="D80" s="13" t="s">
        <v>423</v>
      </c>
      <c r="E80" s="13" t="s">
        <v>424</v>
      </c>
      <c r="F80" s="13">
        <v>220117348</v>
      </c>
      <c r="G80" s="11" t="s">
        <v>425</v>
      </c>
      <c r="H80" s="11" t="s">
        <v>426</v>
      </c>
      <c r="I80" s="21">
        <v>44753</v>
      </c>
      <c r="J80" s="7" t="s">
        <v>427</v>
      </c>
      <c r="K80" s="7">
        <v>4480</v>
      </c>
      <c r="L80" s="7">
        <v>0</v>
      </c>
      <c r="M80" s="7">
        <f>_xlfn.DAYS("2024/6/18","2024/4/30")</f>
        <v>49</v>
      </c>
      <c r="N80" s="20">
        <f t="shared" si="37"/>
        <v>601.424657534247</v>
      </c>
      <c r="O80" s="20" t="s">
        <v>30</v>
      </c>
      <c r="P80" s="7" t="s">
        <v>280</v>
      </c>
      <c r="Q80" s="7">
        <v>21746.84</v>
      </c>
      <c r="R80" s="27">
        <v>0.07</v>
      </c>
      <c r="S80" s="20">
        <f t="shared" si="39"/>
        <v>20224.5612</v>
      </c>
      <c r="T80" s="7">
        <f>_xlfn.DAYS("2024/7/22","2024/4/30")</f>
        <v>83</v>
      </c>
      <c r="U80" s="20">
        <f t="shared" si="41"/>
        <v>4599.00980712329</v>
      </c>
      <c r="V80" s="20" t="s">
        <v>30</v>
      </c>
      <c r="W80" s="7" t="s">
        <v>312</v>
      </c>
      <c r="X80" s="7">
        <v>1200</v>
      </c>
      <c r="Y80" s="30">
        <v>0.5</v>
      </c>
      <c r="Z80" s="7">
        <f t="shared" si="43"/>
        <v>600</v>
      </c>
      <c r="AA80" s="7">
        <f>_xlfn.DAYS("2024/7/21","2024/4/30")</f>
        <v>82</v>
      </c>
      <c r="AB80" s="20">
        <f t="shared" si="44"/>
        <v>134.794520547945</v>
      </c>
      <c r="AC80" s="20" t="s">
        <v>72</v>
      </c>
      <c r="AD80" s="29">
        <f t="shared" si="35"/>
        <v>5335.22898520548</v>
      </c>
    </row>
    <row r="81" s="1" customFormat="1" spans="1:30">
      <c r="A81" s="8">
        <v>83</v>
      </c>
      <c r="B81" s="7" t="s">
        <v>304</v>
      </c>
      <c r="C81" s="7" t="s">
        <v>415</v>
      </c>
      <c r="D81" s="31" t="s">
        <v>428</v>
      </c>
      <c r="E81" s="31" t="s">
        <v>429</v>
      </c>
      <c r="F81" s="31" t="s">
        <v>430</v>
      </c>
      <c r="G81" s="32" t="s">
        <v>431</v>
      </c>
      <c r="H81" s="32" t="s">
        <v>432</v>
      </c>
      <c r="I81" s="21">
        <v>44917</v>
      </c>
      <c r="J81" s="7" t="s">
        <v>433</v>
      </c>
      <c r="K81" s="7">
        <v>4480</v>
      </c>
      <c r="L81" s="7">
        <v>0</v>
      </c>
      <c r="M81" s="7">
        <f>_xlfn.DAYS("2024/12/20","2024/4/30")</f>
        <v>234</v>
      </c>
      <c r="N81" s="20">
        <f t="shared" si="37"/>
        <v>2872.1095890411</v>
      </c>
      <c r="O81" s="20" t="s">
        <v>30</v>
      </c>
      <c r="P81" s="7" t="s">
        <v>434</v>
      </c>
      <c r="Q81" s="7">
        <v>19392.06</v>
      </c>
      <c r="R81" s="27">
        <v>0.2</v>
      </c>
      <c r="S81" s="20">
        <f t="shared" si="39"/>
        <v>15513.648</v>
      </c>
      <c r="T81" s="7">
        <f t="shared" ref="T81:T83" si="46">_xlfn.DAYS("2025/3/31","2024/4/30")</f>
        <v>335</v>
      </c>
      <c r="U81" s="20">
        <f t="shared" si="41"/>
        <v>14238.5536438356</v>
      </c>
      <c r="V81" s="20" t="s">
        <v>30</v>
      </c>
      <c r="W81" s="7" t="s">
        <v>33</v>
      </c>
      <c r="X81" s="7">
        <v>0</v>
      </c>
      <c r="Y81" s="30">
        <v>0</v>
      </c>
      <c r="Z81" s="7">
        <f t="shared" si="43"/>
        <v>0</v>
      </c>
      <c r="AA81" s="7">
        <v>0</v>
      </c>
      <c r="AB81" s="20">
        <f t="shared" si="44"/>
        <v>0</v>
      </c>
      <c r="AC81" s="20" t="s">
        <v>435</v>
      </c>
      <c r="AD81" s="29">
        <f t="shared" si="35"/>
        <v>17110.6632328767</v>
      </c>
    </row>
    <row r="82" s="1" customFormat="1" spans="1:30">
      <c r="A82" s="8">
        <v>84</v>
      </c>
      <c r="B82" s="7" t="s">
        <v>304</v>
      </c>
      <c r="C82" s="7" t="s">
        <v>415</v>
      </c>
      <c r="D82" s="31" t="s">
        <v>436</v>
      </c>
      <c r="E82" s="31" t="s">
        <v>437</v>
      </c>
      <c r="F82" s="31" t="s">
        <v>438</v>
      </c>
      <c r="G82" s="32" t="s">
        <v>439</v>
      </c>
      <c r="H82" s="32" t="s">
        <v>440</v>
      </c>
      <c r="I82" s="21">
        <v>44916</v>
      </c>
      <c r="J82" s="7" t="s">
        <v>441</v>
      </c>
      <c r="K82" s="7">
        <v>4480</v>
      </c>
      <c r="L82" s="7">
        <v>0</v>
      </c>
      <c r="M82" s="7">
        <f t="shared" ref="M82:M90" si="47">_xlfn.DAYS("2025/1/3","2024/4/30")</f>
        <v>248</v>
      </c>
      <c r="N82" s="20">
        <f t="shared" si="37"/>
        <v>3043.94520547945</v>
      </c>
      <c r="O82" s="20" t="s">
        <v>30</v>
      </c>
      <c r="P82" s="7" t="s">
        <v>434</v>
      </c>
      <c r="Q82" s="7">
        <v>19392.06</v>
      </c>
      <c r="R82" s="27">
        <v>0.2</v>
      </c>
      <c r="S82" s="20">
        <f t="shared" si="39"/>
        <v>15513.648</v>
      </c>
      <c r="T82" s="7">
        <f t="shared" si="46"/>
        <v>335</v>
      </c>
      <c r="U82" s="20">
        <f t="shared" si="41"/>
        <v>14238.5536438356</v>
      </c>
      <c r="V82" s="20" t="s">
        <v>30</v>
      </c>
      <c r="W82" s="7" t="s">
        <v>33</v>
      </c>
      <c r="X82" s="7">
        <v>0</v>
      </c>
      <c r="Y82" s="30">
        <v>0</v>
      </c>
      <c r="Z82" s="7">
        <f t="shared" si="43"/>
        <v>0</v>
      </c>
      <c r="AA82" s="7">
        <v>0</v>
      </c>
      <c r="AB82" s="20">
        <f t="shared" si="44"/>
        <v>0</v>
      </c>
      <c r="AC82" s="20" t="s">
        <v>435</v>
      </c>
      <c r="AD82" s="29">
        <f t="shared" si="35"/>
        <v>17282.4988493151</v>
      </c>
    </row>
    <row r="83" s="1" customFormat="1" spans="1:30">
      <c r="A83" s="8">
        <v>85</v>
      </c>
      <c r="B83" s="7" t="s">
        <v>304</v>
      </c>
      <c r="C83" s="7" t="s">
        <v>415</v>
      </c>
      <c r="D83" s="31" t="s">
        <v>442</v>
      </c>
      <c r="E83" s="31" t="s">
        <v>443</v>
      </c>
      <c r="F83" s="31" t="s">
        <v>444</v>
      </c>
      <c r="G83" s="32" t="s">
        <v>445</v>
      </c>
      <c r="H83" s="32" t="s">
        <v>446</v>
      </c>
      <c r="I83" s="21">
        <v>44925</v>
      </c>
      <c r="J83" s="7" t="s">
        <v>447</v>
      </c>
      <c r="K83" s="7">
        <v>4480</v>
      </c>
      <c r="L83" s="7">
        <v>0</v>
      </c>
      <c r="M83" s="7">
        <f>_xlfn.DAYS("2024/12/30","2024/4/30")</f>
        <v>244</v>
      </c>
      <c r="N83" s="20">
        <f t="shared" si="37"/>
        <v>2994.84931506849</v>
      </c>
      <c r="O83" s="20" t="s">
        <v>30</v>
      </c>
      <c r="P83" s="7" t="s">
        <v>434</v>
      </c>
      <c r="Q83" s="7">
        <v>29088.08</v>
      </c>
      <c r="R83" s="27">
        <v>0.2</v>
      </c>
      <c r="S83" s="20">
        <f t="shared" si="39"/>
        <v>23270.464</v>
      </c>
      <c r="T83" s="7">
        <f t="shared" si="46"/>
        <v>335</v>
      </c>
      <c r="U83" s="20">
        <f t="shared" si="41"/>
        <v>21357.8231232877</v>
      </c>
      <c r="V83" s="20" t="s">
        <v>30</v>
      </c>
      <c r="W83" s="7" t="s">
        <v>33</v>
      </c>
      <c r="X83" s="7">
        <v>0</v>
      </c>
      <c r="Y83" s="30">
        <v>0</v>
      </c>
      <c r="Z83" s="7">
        <f t="shared" si="43"/>
        <v>0</v>
      </c>
      <c r="AA83" s="7">
        <v>0</v>
      </c>
      <c r="AB83" s="20">
        <f t="shared" si="44"/>
        <v>0</v>
      </c>
      <c r="AC83" s="20" t="s">
        <v>435</v>
      </c>
      <c r="AD83" s="29">
        <f t="shared" si="35"/>
        <v>24352.6724383562</v>
      </c>
    </row>
    <row r="84" s="1" customFormat="1" spans="1:30">
      <c r="A84" s="8">
        <v>86</v>
      </c>
      <c r="B84" s="7" t="s">
        <v>304</v>
      </c>
      <c r="C84" s="7" t="s">
        <v>415</v>
      </c>
      <c r="D84" s="31" t="s">
        <v>448</v>
      </c>
      <c r="E84" s="31" t="s">
        <v>449</v>
      </c>
      <c r="F84" s="31" t="s">
        <v>450</v>
      </c>
      <c r="G84" s="32" t="s">
        <v>451</v>
      </c>
      <c r="H84" s="32" t="s">
        <v>452</v>
      </c>
      <c r="I84" s="21">
        <v>44925</v>
      </c>
      <c r="J84" s="7" t="s">
        <v>447</v>
      </c>
      <c r="K84" s="7">
        <v>4480</v>
      </c>
      <c r="L84" s="7">
        <v>0</v>
      </c>
      <c r="M84" s="7">
        <f>_xlfn.DAYS("2024/12/30","2024/4/30")</f>
        <v>244</v>
      </c>
      <c r="N84" s="20">
        <f t="shared" si="37"/>
        <v>2994.84931506849</v>
      </c>
      <c r="O84" s="20" t="s">
        <v>30</v>
      </c>
      <c r="P84" s="7" t="s">
        <v>453</v>
      </c>
      <c r="Q84" s="7">
        <v>19392.06</v>
      </c>
      <c r="R84" s="27">
        <v>0.2</v>
      </c>
      <c r="S84" s="20">
        <f t="shared" si="39"/>
        <v>15513.648</v>
      </c>
      <c r="T84" s="7">
        <f t="shared" ref="T84:T88" si="48">_xlfn.DAYS("2025/4/8","2024/4/30")</f>
        <v>343</v>
      </c>
      <c r="U84" s="20">
        <f t="shared" si="41"/>
        <v>14578.5788054795</v>
      </c>
      <c r="V84" s="20" t="s">
        <v>30</v>
      </c>
      <c r="W84" s="7" t="s">
        <v>454</v>
      </c>
      <c r="X84" s="7">
        <v>1200</v>
      </c>
      <c r="Y84" s="30">
        <v>0.5</v>
      </c>
      <c r="Z84" s="7">
        <f t="shared" si="43"/>
        <v>600</v>
      </c>
      <c r="AA84" s="7">
        <f t="shared" ref="AA84:AA91" si="49">_xlfn.DAYS("2024/5/8","2024/4/30")</f>
        <v>8</v>
      </c>
      <c r="AB84" s="20">
        <f t="shared" si="44"/>
        <v>13.1506849315068</v>
      </c>
      <c r="AC84" s="20" t="s">
        <v>435</v>
      </c>
      <c r="AD84" s="29">
        <f t="shared" si="35"/>
        <v>17586.5788054795</v>
      </c>
    </row>
    <row r="85" s="1" customFormat="1" spans="1:30">
      <c r="A85" s="8">
        <v>87</v>
      </c>
      <c r="B85" s="7" t="s">
        <v>304</v>
      </c>
      <c r="C85" s="7" t="s">
        <v>415</v>
      </c>
      <c r="D85" s="31" t="s">
        <v>455</v>
      </c>
      <c r="E85" s="31" t="s">
        <v>456</v>
      </c>
      <c r="F85" s="31" t="s">
        <v>457</v>
      </c>
      <c r="G85" s="32" t="s">
        <v>458</v>
      </c>
      <c r="H85" s="32" t="s">
        <v>459</v>
      </c>
      <c r="I85" s="21">
        <v>44917</v>
      </c>
      <c r="J85" s="7" t="s">
        <v>441</v>
      </c>
      <c r="K85" s="7">
        <v>4480</v>
      </c>
      <c r="L85" s="7">
        <v>0</v>
      </c>
      <c r="M85" s="7">
        <f t="shared" si="47"/>
        <v>248</v>
      </c>
      <c r="N85" s="20">
        <f t="shared" si="37"/>
        <v>3043.94520547945</v>
      </c>
      <c r="O85" s="20" t="s">
        <v>30</v>
      </c>
      <c r="P85" s="7" t="s">
        <v>460</v>
      </c>
      <c r="Q85" s="7">
        <v>19392.06</v>
      </c>
      <c r="R85" s="27">
        <v>0.2</v>
      </c>
      <c r="S85" s="20">
        <f t="shared" si="39"/>
        <v>15513.648</v>
      </c>
      <c r="T85" s="7">
        <f t="shared" ref="T85:T90" si="50">_xlfn.DAYS("2025/4/11","2024/4/30")</f>
        <v>346</v>
      </c>
      <c r="U85" s="20">
        <f t="shared" si="41"/>
        <v>14706.0882410959</v>
      </c>
      <c r="V85" s="20" t="s">
        <v>30</v>
      </c>
      <c r="W85" s="7" t="s">
        <v>454</v>
      </c>
      <c r="X85" s="7">
        <v>1200</v>
      </c>
      <c r="Y85" s="30">
        <v>0.5</v>
      </c>
      <c r="Z85" s="7">
        <f t="shared" si="43"/>
        <v>600</v>
      </c>
      <c r="AA85" s="7">
        <f t="shared" si="49"/>
        <v>8</v>
      </c>
      <c r="AB85" s="20">
        <f t="shared" si="44"/>
        <v>13.1506849315068</v>
      </c>
      <c r="AC85" s="20" t="s">
        <v>435</v>
      </c>
      <c r="AD85" s="29">
        <f t="shared" si="35"/>
        <v>17763.1841315069</v>
      </c>
    </row>
    <row r="86" s="1" customFormat="1" spans="1:30">
      <c r="A86" s="8">
        <v>88</v>
      </c>
      <c r="B86" s="7" t="s">
        <v>304</v>
      </c>
      <c r="C86" s="7" t="s">
        <v>415</v>
      </c>
      <c r="D86" s="31" t="s">
        <v>461</v>
      </c>
      <c r="E86" s="31" t="s">
        <v>462</v>
      </c>
      <c r="F86" s="31" t="s">
        <v>463</v>
      </c>
      <c r="G86" s="32" t="s">
        <v>464</v>
      </c>
      <c r="H86" s="32" t="s">
        <v>465</v>
      </c>
      <c r="I86" s="21">
        <v>44916</v>
      </c>
      <c r="J86" s="7" t="s">
        <v>441</v>
      </c>
      <c r="K86" s="7">
        <v>4480</v>
      </c>
      <c r="L86" s="7">
        <v>0</v>
      </c>
      <c r="M86" s="7">
        <f t="shared" si="47"/>
        <v>248</v>
      </c>
      <c r="N86" s="20">
        <f t="shared" si="37"/>
        <v>3043.94520547945</v>
      </c>
      <c r="O86" s="20" t="s">
        <v>30</v>
      </c>
      <c r="P86" s="7" t="s">
        <v>453</v>
      </c>
      <c r="Q86" s="7">
        <v>19392.06</v>
      </c>
      <c r="R86" s="27">
        <v>0.2</v>
      </c>
      <c r="S86" s="20">
        <f t="shared" si="39"/>
        <v>15513.648</v>
      </c>
      <c r="T86" s="7">
        <f t="shared" si="48"/>
        <v>343</v>
      </c>
      <c r="U86" s="20">
        <f t="shared" si="41"/>
        <v>14578.5788054795</v>
      </c>
      <c r="V86" s="20" t="s">
        <v>30</v>
      </c>
      <c r="W86" s="7" t="s">
        <v>454</v>
      </c>
      <c r="X86" s="7">
        <v>1200</v>
      </c>
      <c r="Y86" s="30">
        <v>0.5</v>
      </c>
      <c r="Z86" s="7">
        <f t="shared" si="43"/>
        <v>600</v>
      </c>
      <c r="AA86" s="7">
        <f t="shared" si="49"/>
        <v>8</v>
      </c>
      <c r="AB86" s="20">
        <f t="shared" si="44"/>
        <v>13.1506849315068</v>
      </c>
      <c r="AC86" s="20" t="s">
        <v>435</v>
      </c>
      <c r="AD86" s="29">
        <f t="shared" si="35"/>
        <v>17635.6746958904</v>
      </c>
    </row>
    <row r="87" s="1" customFormat="1" spans="1:30">
      <c r="A87" s="8">
        <v>89</v>
      </c>
      <c r="B87" s="7" t="s">
        <v>304</v>
      </c>
      <c r="C87" s="7" t="s">
        <v>415</v>
      </c>
      <c r="D87" s="31" t="s">
        <v>466</v>
      </c>
      <c r="E87" s="31" t="s">
        <v>467</v>
      </c>
      <c r="F87" s="31" t="s">
        <v>468</v>
      </c>
      <c r="G87" s="32" t="s">
        <v>469</v>
      </c>
      <c r="H87" s="32" t="s">
        <v>470</v>
      </c>
      <c r="I87" s="21">
        <v>44916</v>
      </c>
      <c r="J87" s="7" t="s">
        <v>441</v>
      </c>
      <c r="K87" s="7">
        <v>4480</v>
      </c>
      <c r="L87" s="7">
        <v>0</v>
      </c>
      <c r="M87" s="7">
        <f t="shared" si="47"/>
        <v>248</v>
      </c>
      <c r="N87" s="20">
        <f t="shared" si="37"/>
        <v>3043.94520547945</v>
      </c>
      <c r="O87" s="20" t="s">
        <v>30</v>
      </c>
      <c r="P87" s="7" t="s">
        <v>460</v>
      </c>
      <c r="Q87" s="7">
        <v>24240.07</v>
      </c>
      <c r="R87" s="27">
        <v>0.2</v>
      </c>
      <c r="S87" s="20">
        <f t="shared" si="39"/>
        <v>19392.056</v>
      </c>
      <c r="T87" s="7">
        <f t="shared" si="50"/>
        <v>346</v>
      </c>
      <c r="U87" s="20">
        <f t="shared" si="41"/>
        <v>18382.606509589</v>
      </c>
      <c r="V87" s="20" t="s">
        <v>30</v>
      </c>
      <c r="W87" s="7" t="s">
        <v>454</v>
      </c>
      <c r="X87" s="7">
        <v>1200</v>
      </c>
      <c r="Y87" s="30">
        <v>0.5</v>
      </c>
      <c r="Z87" s="7">
        <f t="shared" si="43"/>
        <v>600</v>
      </c>
      <c r="AA87" s="7">
        <f t="shared" si="49"/>
        <v>8</v>
      </c>
      <c r="AB87" s="20">
        <f t="shared" si="44"/>
        <v>13.1506849315068</v>
      </c>
      <c r="AC87" s="20" t="s">
        <v>435</v>
      </c>
      <c r="AD87" s="29">
        <f t="shared" si="35"/>
        <v>21439.7024</v>
      </c>
    </row>
    <row r="88" s="1" customFormat="1" spans="1:30">
      <c r="A88" s="8">
        <v>90</v>
      </c>
      <c r="B88" s="7" t="s">
        <v>304</v>
      </c>
      <c r="C88" s="7" t="s">
        <v>415</v>
      </c>
      <c r="D88" s="31" t="s">
        <v>471</v>
      </c>
      <c r="E88" s="31" t="s">
        <v>472</v>
      </c>
      <c r="F88" s="31" t="s">
        <v>473</v>
      </c>
      <c r="G88" s="32" t="s">
        <v>474</v>
      </c>
      <c r="H88" s="32" t="s">
        <v>475</v>
      </c>
      <c r="I88" s="21">
        <v>44925</v>
      </c>
      <c r="J88" s="7" t="s">
        <v>441</v>
      </c>
      <c r="K88" s="7">
        <v>4480</v>
      </c>
      <c r="L88" s="7">
        <v>0</v>
      </c>
      <c r="M88" s="7">
        <f t="shared" si="47"/>
        <v>248</v>
      </c>
      <c r="N88" s="20">
        <f t="shared" si="37"/>
        <v>3043.94520547945</v>
      </c>
      <c r="O88" s="20" t="s">
        <v>30</v>
      </c>
      <c r="P88" s="7" t="s">
        <v>453</v>
      </c>
      <c r="Q88" s="7">
        <v>19392.06</v>
      </c>
      <c r="R88" s="27">
        <v>0.2</v>
      </c>
      <c r="S88" s="20">
        <f t="shared" si="39"/>
        <v>15513.648</v>
      </c>
      <c r="T88" s="7">
        <f t="shared" si="48"/>
        <v>343</v>
      </c>
      <c r="U88" s="20">
        <f t="shared" si="41"/>
        <v>14578.5788054795</v>
      </c>
      <c r="V88" s="20" t="s">
        <v>30</v>
      </c>
      <c r="W88" s="7" t="s">
        <v>454</v>
      </c>
      <c r="X88" s="7">
        <v>1200</v>
      </c>
      <c r="Y88" s="30">
        <v>0.5</v>
      </c>
      <c r="Z88" s="7">
        <f t="shared" si="43"/>
        <v>600</v>
      </c>
      <c r="AA88" s="7">
        <f t="shared" si="49"/>
        <v>8</v>
      </c>
      <c r="AB88" s="20">
        <f t="shared" si="44"/>
        <v>13.1506849315068</v>
      </c>
      <c r="AC88" s="20" t="s">
        <v>435</v>
      </c>
      <c r="AD88" s="29">
        <f t="shared" si="35"/>
        <v>17635.6746958904</v>
      </c>
    </row>
    <row r="89" s="1" customFormat="1" spans="1:30">
      <c r="A89" s="8">
        <v>91</v>
      </c>
      <c r="B89" s="7" t="s">
        <v>304</v>
      </c>
      <c r="C89" s="7" t="s">
        <v>415</v>
      </c>
      <c r="D89" s="31" t="s">
        <v>476</v>
      </c>
      <c r="E89" s="31" t="s">
        <v>477</v>
      </c>
      <c r="F89" s="31" t="s">
        <v>478</v>
      </c>
      <c r="G89" s="32" t="s">
        <v>479</v>
      </c>
      <c r="H89" s="32" t="s">
        <v>480</v>
      </c>
      <c r="I89" s="21">
        <v>44916</v>
      </c>
      <c r="J89" s="7" t="s">
        <v>441</v>
      </c>
      <c r="K89" s="7">
        <v>4480</v>
      </c>
      <c r="L89" s="7">
        <v>0</v>
      </c>
      <c r="M89" s="7">
        <f t="shared" si="47"/>
        <v>248</v>
      </c>
      <c r="N89" s="20">
        <f t="shared" si="37"/>
        <v>3043.94520547945</v>
      </c>
      <c r="O89" s="20" t="s">
        <v>30</v>
      </c>
      <c r="P89" s="7" t="s">
        <v>460</v>
      </c>
      <c r="Q89" s="7">
        <v>19392.06</v>
      </c>
      <c r="R89" s="27">
        <v>0.2</v>
      </c>
      <c r="S89" s="20">
        <f t="shared" si="39"/>
        <v>15513.648</v>
      </c>
      <c r="T89" s="7">
        <f t="shared" si="50"/>
        <v>346</v>
      </c>
      <c r="U89" s="20">
        <f t="shared" si="41"/>
        <v>14706.0882410959</v>
      </c>
      <c r="V89" s="20" t="s">
        <v>30</v>
      </c>
      <c r="W89" s="7" t="s">
        <v>454</v>
      </c>
      <c r="X89" s="7">
        <v>1200</v>
      </c>
      <c r="Y89" s="30">
        <v>0.5</v>
      </c>
      <c r="Z89" s="7">
        <f t="shared" si="43"/>
        <v>600</v>
      </c>
      <c r="AA89" s="7">
        <f t="shared" si="49"/>
        <v>8</v>
      </c>
      <c r="AB89" s="20">
        <f t="shared" si="44"/>
        <v>13.1506849315068</v>
      </c>
      <c r="AC89" s="20" t="s">
        <v>435</v>
      </c>
      <c r="AD89" s="29">
        <f t="shared" si="35"/>
        <v>17763.1841315069</v>
      </c>
    </row>
    <row r="90" s="1" customFormat="1" spans="1:30">
      <c r="A90" s="8">
        <v>92</v>
      </c>
      <c r="B90" s="7" t="s">
        <v>304</v>
      </c>
      <c r="C90" s="7" t="s">
        <v>415</v>
      </c>
      <c r="D90" s="31" t="s">
        <v>481</v>
      </c>
      <c r="E90" s="31" t="s">
        <v>482</v>
      </c>
      <c r="F90" s="31" t="s">
        <v>483</v>
      </c>
      <c r="G90" s="32" t="s">
        <v>484</v>
      </c>
      <c r="H90" s="32" t="s">
        <v>485</v>
      </c>
      <c r="I90" s="21">
        <v>44925</v>
      </c>
      <c r="J90" s="7" t="s">
        <v>441</v>
      </c>
      <c r="K90" s="7">
        <v>4480</v>
      </c>
      <c r="L90" s="7">
        <v>0</v>
      </c>
      <c r="M90" s="7">
        <f t="shared" si="47"/>
        <v>248</v>
      </c>
      <c r="N90" s="20">
        <f t="shared" si="37"/>
        <v>3043.94520547945</v>
      </c>
      <c r="O90" s="20" t="s">
        <v>30</v>
      </c>
      <c r="P90" s="7" t="s">
        <v>460</v>
      </c>
      <c r="Q90" s="7">
        <v>24240.07</v>
      </c>
      <c r="R90" s="27">
        <v>0.2</v>
      </c>
      <c r="S90" s="20">
        <f t="shared" si="39"/>
        <v>19392.056</v>
      </c>
      <c r="T90" s="7">
        <f t="shared" si="50"/>
        <v>346</v>
      </c>
      <c r="U90" s="20">
        <f t="shared" si="41"/>
        <v>18382.606509589</v>
      </c>
      <c r="V90" s="20" t="s">
        <v>30</v>
      </c>
      <c r="W90" s="7" t="s">
        <v>454</v>
      </c>
      <c r="X90" s="7">
        <v>1200</v>
      </c>
      <c r="Y90" s="30">
        <v>0.5</v>
      </c>
      <c r="Z90" s="7">
        <f t="shared" si="43"/>
        <v>600</v>
      </c>
      <c r="AA90" s="7">
        <f t="shared" si="49"/>
        <v>8</v>
      </c>
      <c r="AB90" s="20">
        <f t="shared" si="44"/>
        <v>13.1506849315068</v>
      </c>
      <c r="AC90" s="20" t="s">
        <v>435</v>
      </c>
      <c r="AD90" s="29">
        <f t="shared" si="35"/>
        <v>21439.7024</v>
      </c>
    </row>
    <row r="91" s="1" customFormat="1" spans="1:30">
      <c r="A91" s="8">
        <v>93</v>
      </c>
      <c r="B91" s="7" t="s">
        <v>304</v>
      </c>
      <c r="C91" s="7" t="s">
        <v>415</v>
      </c>
      <c r="D91" s="31" t="s">
        <v>486</v>
      </c>
      <c r="E91" s="31" t="s">
        <v>487</v>
      </c>
      <c r="F91" s="31" t="s">
        <v>488</v>
      </c>
      <c r="G91" s="32" t="s">
        <v>489</v>
      </c>
      <c r="H91" s="32" t="s">
        <v>490</v>
      </c>
      <c r="I91" s="21">
        <v>44917</v>
      </c>
      <c r="J91" s="7" t="s">
        <v>447</v>
      </c>
      <c r="K91" s="7">
        <v>4480</v>
      </c>
      <c r="L91" s="7">
        <v>0</v>
      </c>
      <c r="M91" s="7">
        <f>_xlfn.DAYS("2024/12/30","2024/4/30")</f>
        <v>244</v>
      </c>
      <c r="N91" s="20">
        <f t="shared" si="37"/>
        <v>2994.84931506849</v>
      </c>
      <c r="O91" s="20" t="s">
        <v>30</v>
      </c>
      <c r="P91" s="7" t="s">
        <v>453</v>
      </c>
      <c r="Q91" s="7">
        <v>19392.06</v>
      </c>
      <c r="R91" s="27">
        <v>0.2</v>
      </c>
      <c r="S91" s="20">
        <f t="shared" si="39"/>
        <v>15513.648</v>
      </c>
      <c r="T91" s="7">
        <f>_xlfn.DAYS("2025/4/8","2024/4/30")</f>
        <v>343</v>
      </c>
      <c r="U91" s="20">
        <f t="shared" si="41"/>
        <v>14578.5788054795</v>
      </c>
      <c r="V91" s="20" t="s">
        <v>30</v>
      </c>
      <c r="W91" s="7" t="s">
        <v>454</v>
      </c>
      <c r="X91" s="7">
        <v>1200</v>
      </c>
      <c r="Y91" s="30">
        <v>0.5</v>
      </c>
      <c r="Z91" s="7">
        <f t="shared" si="43"/>
        <v>600</v>
      </c>
      <c r="AA91" s="7">
        <f t="shared" si="49"/>
        <v>8</v>
      </c>
      <c r="AB91" s="20">
        <f t="shared" si="44"/>
        <v>13.1506849315068</v>
      </c>
      <c r="AC91" s="20" t="s">
        <v>435</v>
      </c>
      <c r="AD91" s="29">
        <f t="shared" si="35"/>
        <v>17586.5788054795</v>
      </c>
    </row>
    <row r="92" s="1" customFormat="1" spans="1:30">
      <c r="A92" s="8">
        <v>94</v>
      </c>
      <c r="B92" s="7" t="s">
        <v>304</v>
      </c>
      <c r="C92" s="7" t="s">
        <v>415</v>
      </c>
      <c r="D92" s="31" t="s">
        <v>491</v>
      </c>
      <c r="E92" s="31" t="s">
        <v>492</v>
      </c>
      <c r="F92" s="31" t="s">
        <v>493</v>
      </c>
      <c r="G92" s="32" t="s">
        <v>494</v>
      </c>
      <c r="H92" s="32" t="s">
        <v>495</v>
      </c>
      <c r="I92" s="21">
        <v>44922</v>
      </c>
      <c r="J92" s="7" t="s">
        <v>433</v>
      </c>
      <c r="K92" s="7">
        <v>4480</v>
      </c>
      <c r="L92" s="7">
        <v>0</v>
      </c>
      <c r="M92" s="7">
        <f>_xlfn.DAYS("2024/12/20","2024/4/30")</f>
        <v>234</v>
      </c>
      <c r="N92" s="20">
        <f t="shared" si="37"/>
        <v>2872.1095890411</v>
      </c>
      <c r="O92" s="20" t="s">
        <v>30</v>
      </c>
      <c r="P92" s="7" t="s">
        <v>434</v>
      </c>
      <c r="Q92" s="7">
        <v>19392.06</v>
      </c>
      <c r="R92" s="27">
        <v>0.2</v>
      </c>
      <c r="S92" s="20">
        <f t="shared" si="39"/>
        <v>15513.648</v>
      </c>
      <c r="T92" s="7">
        <f>_xlfn.DAYS("2025/3/31","2024/4/30")</f>
        <v>335</v>
      </c>
      <c r="U92" s="20">
        <f t="shared" si="41"/>
        <v>14238.5536438356</v>
      </c>
      <c r="V92" s="20" t="s">
        <v>30</v>
      </c>
      <c r="W92" s="7" t="s">
        <v>33</v>
      </c>
      <c r="X92" s="7">
        <v>0</v>
      </c>
      <c r="Y92" s="30">
        <v>0</v>
      </c>
      <c r="Z92" s="7">
        <f t="shared" si="43"/>
        <v>0</v>
      </c>
      <c r="AA92" s="7">
        <v>0</v>
      </c>
      <c r="AB92" s="20">
        <f t="shared" si="44"/>
        <v>0</v>
      </c>
      <c r="AC92" s="20" t="s">
        <v>435</v>
      </c>
      <c r="AD92" s="29">
        <f t="shared" si="35"/>
        <v>17110.6632328767</v>
      </c>
    </row>
    <row r="93" s="1" customFormat="1" spans="1:30">
      <c r="A93" s="8">
        <v>95</v>
      </c>
      <c r="B93" s="7" t="s">
        <v>304</v>
      </c>
      <c r="C93" s="7" t="s">
        <v>415</v>
      </c>
      <c r="D93" s="31" t="s">
        <v>496</v>
      </c>
      <c r="E93" s="31" t="s">
        <v>497</v>
      </c>
      <c r="F93" s="31" t="s">
        <v>498</v>
      </c>
      <c r="G93" s="32" t="s">
        <v>499</v>
      </c>
      <c r="H93" s="32" t="s">
        <v>500</v>
      </c>
      <c r="I93" s="21">
        <v>44916</v>
      </c>
      <c r="J93" s="7" t="s">
        <v>441</v>
      </c>
      <c r="K93" s="7">
        <v>4480</v>
      </c>
      <c r="L93" s="7">
        <v>0</v>
      </c>
      <c r="M93" s="7">
        <f>_xlfn.DAYS("2025/1/3","2024/4/30")</f>
        <v>248</v>
      </c>
      <c r="N93" s="20">
        <f t="shared" si="37"/>
        <v>3043.94520547945</v>
      </c>
      <c r="O93" s="20" t="s">
        <v>30</v>
      </c>
      <c r="P93" s="7" t="s">
        <v>460</v>
      </c>
      <c r="Q93" s="7">
        <v>19392.06</v>
      </c>
      <c r="R93" s="27">
        <v>0.2</v>
      </c>
      <c r="S93" s="20">
        <f t="shared" si="39"/>
        <v>15513.648</v>
      </c>
      <c r="T93" s="7">
        <f t="shared" ref="T93:T96" si="51">_xlfn.DAYS("2025/4/11","2024/4/30")</f>
        <v>346</v>
      </c>
      <c r="U93" s="20">
        <f t="shared" si="41"/>
        <v>14706.0882410959</v>
      </c>
      <c r="V93" s="20" t="s">
        <v>30</v>
      </c>
      <c r="W93" s="7" t="s">
        <v>454</v>
      </c>
      <c r="X93" s="7">
        <v>1200</v>
      </c>
      <c r="Y93" s="30">
        <v>0.5</v>
      </c>
      <c r="Z93" s="7">
        <f t="shared" si="43"/>
        <v>600</v>
      </c>
      <c r="AA93" s="7">
        <f t="shared" ref="AA93:AA97" si="52">_xlfn.DAYS("2024/5/8","2024/4/30")</f>
        <v>8</v>
      </c>
      <c r="AB93" s="20">
        <f t="shared" si="44"/>
        <v>13.1506849315068</v>
      </c>
      <c r="AC93" s="20" t="s">
        <v>435</v>
      </c>
      <c r="AD93" s="29">
        <f t="shared" si="35"/>
        <v>17763.1841315069</v>
      </c>
    </row>
    <row r="94" s="1" customFormat="1" spans="1:30">
      <c r="A94" s="8">
        <v>96</v>
      </c>
      <c r="B94" s="7" t="s">
        <v>304</v>
      </c>
      <c r="C94" s="7" t="s">
        <v>415</v>
      </c>
      <c r="D94" s="31" t="s">
        <v>501</v>
      </c>
      <c r="E94" s="31" t="s">
        <v>502</v>
      </c>
      <c r="F94" s="31" t="s">
        <v>503</v>
      </c>
      <c r="G94" s="32" t="s">
        <v>504</v>
      </c>
      <c r="H94" s="32" t="s">
        <v>505</v>
      </c>
      <c r="I94" s="21">
        <v>44925</v>
      </c>
      <c r="J94" s="7" t="s">
        <v>433</v>
      </c>
      <c r="K94" s="7">
        <v>4480</v>
      </c>
      <c r="L94" s="7">
        <v>0</v>
      </c>
      <c r="M94" s="7">
        <f>_xlfn.DAYS("2024/12/20","2024/4/30")</f>
        <v>234</v>
      </c>
      <c r="N94" s="20">
        <f t="shared" si="37"/>
        <v>2872.1095890411</v>
      </c>
      <c r="O94" s="20" t="s">
        <v>30</v>
      </c>
      <c r="P94" s="7" t="s">
        <v>460</v>
      </c>
      <c r="Q94" s="7">
        <v>19392.06</v>
      </c>
      <c r="R94" s="27">
        <v>0.2</v>
      </c>
      <c r="S94" s="20">
        <f t="shared" si="39"/>
        <v>15513.648</v>
      </c>
      <c r="T94" s="7">
        <f t="shared" si="51"/>
        <v>346</v>
      </c>
      <c r="U94" s="20">
        <f t="shared" si="41"/>
        <v>14706.0882410959</v>
      </c>
      <c r="V94" s="20" t="s">
        <v>30</v>
      </c>
      <c r="W94" s="7" t="s">
        <v>454</v>
      </c>
      <c r="X94" s="7">
        <v>1200</v>
      </c>
      <c r="Y94" s="30">
        <v>0.5</v>
      </c>
      <c r="Z94" s="7">
        <f t="shared" si="43"/>
        <v>600</v>
      </c>
      <c r="AA94" s="7">
        <f t="shared" si="52"/>
        <v>8</v>
      </c>
      <c r="AB94" s="20">
        <f t="shared" si="44"/>
        <v>13.1506849315068</v>
      </c>
      <c r="AC94" s="20" t="s">
        <v>435</v>
      </c>
      <c r="AD94" s="29">
        <f t="shared" si="35"/>
        <v>17591.3485150685</v>
      </c>
    </row>
    <row r="95" s="1" customFormat="1" spans="1:30">
      <c r="A95" s="8">
        <v>97</v>
      </c>
      <c r="B95" s="7" t="s">
        <v>304</v>
      </c>
      <c r="C95" s="7" t="s">
        <v>415</v>
      </c>
      <c r="D95" s="31" t="s">
        <v>506</v>
      </c>
      <c r="E95" s="31" t="s">
        <v>507</v>
      </c>
      <c r="F95" s="31" t="s">
        <v>508</v>
      </c>
      <c r="G95" s="32" t="s">
        <v>509</v>
      </c>
      <c r="H95" s="32" t="s">
        <v>510</v>
      </c>
      <c r="I95" s="21">
        <v>44917</v>
      </c>
      <c r="J95" s="7" t="s">
        <v>441</v>
      </c>
      <c r="K95" s="7">
        <v>4480</v>
      </c>
      <c r="L95" s="7">
        <v>0</v>
      </c>
      <c r="M95" s="7">
        <f>_xlfn.DAYS("2025/1/3","2024/4/30")</f>
        <v>248</v>
      </c>
      <c r="N95" s="20">
        <f t="shared" si="37"/>
        <v>3043.94520547945</v>
      </c>
      <c r="O95" s="20" t="s">
        <v>30</v>
      </c>
      <c r="P95" s="7" t="s">
        <v>460</v>
      </c>
      <c r="Q95" s="7">
        <v>24240.07</v>
      </c>
      <c r="R95" s="27">
        <v>0.2</v>
      </c>
      <c r="S95" s="20">
        <f t="shared" si="39"/>
        <v>19392.056</v>
      </c>
      <c r="T95" s="7">
        <f t="shared" si="51"/>
        <v>346</v>
      </c>
      <c r="U95" s="20">
        <f t="shared" si="41"/>
        <v>18382.606509589</v>
      </c>
      <c r="V95" s="20" t="s">
        <v>30</v>
      </c>
      <c r="W95" s="7" t="s">
        <v>454</v>
      </c>
      <c r="X95" s="7">
        <v>1200</v>
      </c>
      <c r="Y95" s="30">
        <v>0.5</v>
      </c>
      <c r="Z95" s="7">
        <f t="shared" si="43"/>
        <v>600</v>
      </c>
      <c r="AA95" s="7">
        <f t="shared" si="52"/>
        <v>8</v>
      </c>
      <c r="AB95" s="20">
        <f t="shared" si="44"/>
        <v>13.1506849315068</v>
      </c>
      <c r="AC95" s="20" t="s">
        <v>435</v>
      </c>
      <c r="AD95" s="29">
        <f t="shared" si="35"/>
        <v>21439.7024</v>
      </c>
    </row>
    <row r="96" s="1" customFormat="1" spans="1:30">
      <c r="A96" s="8">
        <v>98</v>
      </c>
      <c r="B96" s="7" t="s">
        <v>304</v>
      </c>
      <c r="C96" s="7" t="s">
        <v>415</v>
      </c>
      <c r="D96" s="31" t="s">
        <v>511</v>
      </c>
      <c r="E96" s="31" t="s">
        <v>512</v>
      </c>
      <c r="F96" s="31" t="s">
        <v>513</v>
      </c>
      <c r="G96" s="32" t="s">
        <v>514</v>
      </c>
      <c r="H96" s="32" t="s">
        <v>515</v>
      </c>
      <c r="I96" s="21">
        <v>44916</v>
      </c>
      <c r="J96" s="7" t="s">
        <v>447</v>
      </c>
      <c r="K96" s="7">
        <v>4480</v>
      </c>
      <c r="L96" s="7">
        <v>0</v>
      </c>
      <c r="M96" s="7">
        <f>_xlfn.DAYS("2024/12/30","2024/4/30")</f>
        <v>244</v>
      </c>
      <c r="N96" s="20">
        <f t="shared" si="37"/>
        <v>2994.84931506849</v>
      </c>
      <c r="O96" s="20" t="s">
        <v>30</v>
      </c>
      <c r="P96" s="7" t="s">
        <v>460</v>
      </c>
      <c r="Q96" s="7">
        <v>19392.06</v>
      </c>
      <c r="R96" s="27">
        <v>0.2</v>
      </c>
      <c r="S96" s="20">
        <f t="shared" si="39"/>
        <v>15513.648</v>
      </c>
      <c r="T96" s="7">
        <f t="shared" si="51"/>
        <v>346</v>
      </c>
      <c r="U96" s="20">
        <f t="shared" si="41"/>
        <v>14706.0882410959</v>
      </c>
      <c r="V96" s="20" t="s">
        <v>30</v>
      </c>
      <c r="W96" s="7" t="s">
        <v>454</v>
      </c>
      <c r="X96" s="7">
        <v>1200</v>
      </c>
      <c r="Y96" s="30">
        <v>0.5</v>
      </c>
      <c r="Z96" s="7">
        <f t="shared" si="43"/>
        <v>600</v>
      </c>
      <c r="AA96" s="7">
        <f t="shared" si="52"/>
        <v>8</v>
      </c>
      <c r="AB96" s="20">
        <f t="shared" si="44"/>
        <v>13.1506849315068</v>
      </c>
      <c r="AC96" s="20" t="s">
        <v>435</v>
      </c>
      <c r="AD96" s="29">
        <f t="shared" si="35"/>
        <v>17714.0882410959</v>
      </c>
    </row>
    <row r="97" s="1" customFormat="1" spans="1:30">
      <c r="A97" s="8">
        <v>99</v>
      </c>
      <c r="B97" s="7" t="s">
        <v>304</v>
      </c>
      <c r="C97" s="7" t="s">
        <v>415</v>
      </c>
      <c r="D97" s="31" t="s">
        <v>516</v>
      </c>
      <c r="E97" s="31" t="s">
        <v>517</v>
      </c>
      <c r="F97" s="31" t="s">
        <v>518</v>
      </c>
      <c r="G97" s="32" t="s">
        <v>519</v>
      </c>
      <c r="H97" s="32" t="s">
        <v>520</v>
      </c>
      <c r="I97" s="21">
        <v>44925</v>
      </c>
      <c r="J97" s="7" t="s">
        <v>521</v>
      </c>
      <c r="K97" s="7">
        <v>4480</v>
      </c>
      <c r="L97" s="7">
        <v>0</v>
      </c>
      <c r="M97" s="7">
        <f>_xlfn.DAYS("2025/1/19","2024/4/30")</f>
        <v>264</v>
      </c>
      <c r="N97" s="20">
        <f t="shared" si="37"/>
        <v>3240.32876712329</v>
      </c>
      <c r="O97" s="20" t="s">
        <v>30</v>
      </c>
      <c r="P97" s="7" t="s">
        <v>453</v>
      </c>
      <c r="Q97" s="7">
        <v>24240.07</v>
      </c>
      <c r="R97" s="27">
        <v>0.2</v>
      </c>
      <c r="S97" s="20">
        <f t="shared" si="39"/>
        <v>19392.056</v>
      </c>
      <c r="T97" s="7">
        <f t="shared" ref="T97:T101" si="53">_xlfn.DAYS("2025/4/8","2024/4/30")</f>
        <v>343</v>
      </c>
      <c r="U97" s="20">
        <f t="shared" si="41"/>
        <v>18223.2197479452</v>
      </c>
      <c r="V97" s="20" t="s">
        <v>30</v>
      </c>
      <c r="W97" s="7" t="s">
        <v>454</v>
      </c>
      <c r="X97" s="7">
        <v>1200</v>
      </c>
      <c r="Y97" s="30">
        <v>0.5</v>
      </c>
      <c r="Z97" s="7">
        <f t="shared" si="43"/>
        <v>600</v>
      </c>
      <c r="AA97" s="7">
        <f t="shared" si="52"/>
        <v>8</v>
      </c>
      <c r="AB97" s="20">
        <f t="shared" si="44"/>
        <v>13.1506849315068</v>
      </c>
      <c r="AC97" s="20" t="s">
        <v>435</v>
      </c>
      <c r="AD97" s="29">
        <f t="shared" si="35"/>
        <v>21476.6992</v>
      </c>
    </row>
    <row r="98" s="1" customFormat="1" spans="1:30">
      <c r="A98" s="8">
        <v>100</v>
      </c>
      <c r="B98" s="7" t="s">
        <v>304</v>
      </c>
      <c r="C98" s="7" t="s">
        <v>415</v>
      </c>
      <c r="D98" s="31" t="s">
        <v>522</v>
      </c>
      <c r="E98" s="31" t="s">
        <v>523</v>
      </c>
      <c r="F98" s="31">
        <v>221001336</v>
      </c>
      <c r="G98" s="32" t="s">
        <v>524</v>
      </c>
      <c r="H98" s="32" t="s">
        <v>525</v>
      </c>
      <c r="I98" s="21">
        <v>44925</v>
      </c>
      <c r="J98" s="7" t="s">
        <v>447</v>
      </c>
      <c r="K98" s="7">
        <v>4480</v>
      </c>
      <c r="L98" s="7">
        <v>0</v>
      </c>
      <c r="M98" s="7">
        <f>_xlfn.DAYS("2024/12/30","2024/4/30")</f>
        <v>244</v>
      </c>
      <c r="N98" s="20">
        <f t="shared" si="37"/>
        <v>2994.84931506849</v>
      </c>
      <c r="O98" s="20" t="s">
        <v>30</v>
      </c>
      <c r="P98" s="7" t="s">
        <v>434</v>
      </c>
      <c r="Q98" s="7">
        <v>24240.07</v>
      </c>
      <c r="R98" s="27">
        <v>0.2</v>
      </c>
      <c r="S98" s="20">
        <f t="shared" si="39"/>
        <v>19392.056</v>
      </c>
      <c r="T98" s="7">
        <f t="shared" ref="T98:T102" si="54">_xlfn.DAYS("2025/3/31","2024/4/30")</f>
        <v>335</v>
      </c>
      <c r="U98" s="20">
        <f t="shared" si="41"/>
        <v>17798.1883835616</v>
      </c>
      <c r="V98" s="20" t="s">
        <v>30</v>
      </c>
      <c r="W98" s="7" t="s">
        <v>33</v>
      </c>
      <c r="X98" s="7">
        <v>0</v>
      </c>
      <c r="Y98" s="30">
        <v>0</v>
      </c>
      <c r="Z98" s="7">
        <f t="shared" si="43"/>
        <v>0</v>
      </c>
      <c r="AA98" s="7">
        <v>0</v>
      </c>
      <c r="AB98" s="20">
        <f t="shared" si="44"/>
        <v>0</v>
      </c>
      <c r="AC98" s="20" t="s">
        <v>435</v>
      </c>
      <c r="AD98" s="29">
        <f t="shared" si="35"/>
        <v>20793.0376986301</v>
      </c>
    </row>
    <row r="99" s="1" customFormat="1" spans="1:30">
      <c r="A99" s="8">
        <v>101</v>
      </c>
      <c r="B99" s="7" t="s">
        <v>304</v>
      </c>
      <c r="C99" s="7" t="s">
        <v>415</v>
      </c>
      <c r="D99" s="31" t="s">
        <v>526</v>
      </c>
      <c r="E99" s="31" t="s">
        <v>527</v>
      </c>
      <c r="F99" s="31">
        <v>220929050</v>
      </c>
      <c r="G99" s="32" t="s">
        <v>528</v>
      </c>
      <c r="H99" s="32" t="s">
        <v>529</v>
      </c>
      <c r="I99" s="21">
        <v>44925</v>
      </c>
      <c r="J99" s="7" t="s">
        <v>521</v>
      </c>
      <c r="K99" s="7">
        <v>4480</v>
      </c>
      <c r="L99" s="7">
        <v>0</v>
      </c>
      <c r="M99" s="7">
        <f>_xlfn.DAYS("2025/1/19","2024/4/30")</f>
        <v>264</v>
      </c>
      <c r="N99" s="20">
        <f t="shared" si="37"/>
        <v>3240.32876712329</v>
      </c>
      <c r="O99" s="20" t="s">
        <v>30</v>
      </c>
      <c r="P99" s="7" t="s">
        <v>434</v>
      </c>
      <c r="Q99" s="7">
        <v>19392.06</v>
      </c>
      <c r="R99" s="27">
        <v>0.2</v>
      </c>
      <c r="S99" s="20">
        <f t="shared" si="39"/>
        <v>15513.648</v>
      </c>
      <c r="T99" s="7">
        <f t="shared" si="54"/>
        <v>335</v>
      </c>
      <c r="U99" s="20">
        <f t="shared" si="41"/>
        <v>14238.5536438356</v>
      </c>
      <c r="V99" s="20" t="s">
        <v>30</v>
      </c>
      <c r="W99" s="7" t="s">
        <v>33</v>
      </c>
      <c r="X99" s="7">
        <v>0</v>
      </c>
      <c r="Y99" s="30">
        <v>0</v>
      </c>
      <c r="Z99" s="7">
        <f t="shared" si="43"/>
        <v>0</v>
      </c>
      <c r="AA99" s="7">
        <v>0</v>
      </c>
      <c r="AB99" s="20">
        <f t="shared" si="44"/>
        <v>0</v>
      </c>
      <c r="AC99" s="20" t="s">
        <v>435</v>
      </c>
      <c r="AD99" s="29">
        <f t="shared" si="35"/>
        <v>17478.8824109589</v>
      </c>
    </row>
    <row r="100" s="1" customFormat="1" spans="1:30">
      <c r="A100" s="8">
        <v>102</v>
      </c>
      <c r="B100" s="7" t="s">
        <v>304</v>
      </c>
      <c r="C100" s="7" t="s">
        <v>415</v>
      </c>
      <c r="D100" s="31" t="s">
        <v>530</v>
      </c>
      <c r="E100" s="31" t="s">
        <v>531</v>
      </c>
      <c r="F100" s="31">
        <v>220417201</v>
      </c>
      <c r="G100" s="32" t="s">
        <v>532</v>
      </c>
      <c r="H100" s="32" t="s">
        <v>533</v>
      </c>
      <c r="I100" s="21">
        <v>44925</v>
      </c>
      <c r="J100" s="7" t="s">
        <v>441</v>
      </c>
      <c r="K100" s="7">
        <v>4480</v>
      </c>
      <c r="L100" s="7">
        <v>0</v>
      </c>
      <c r="M100" s="7">
        <f t="shared" ref="M100:M104" si="55">_xlfn.DAYS("2025/1/3","2024/4/30")</f>
        <v>248</v>
      </c>
      <c r="N100" s="20">
        <f t="shared" ref="N100:N135" si="56">(K100+L100)/365*M100</f>
        <v>3043.94520547945</v>
      </c>
      <c r="O100" s="20" t="s">
        <v>30</v>
      </c>
      <c r="P100" s="7" t="s">
        <v>453</v>
      </c>
      <c r="Q100" s="7">
        <v>24240.07</v>
      </c>
      <c r="R100" s="27">
        <v>0.2</v>
      </c>
      <c r="S100" s="20">
        <f t="shared" si="39"/>
        <v>19392.056</v>
      </c>
      <c r="T100" s="7">
        <f t="shared" si="53"/>
        <v>343</v>
      </c>
      <c r="U100" s="20">
        <f t="shared" si="41"/>
        <v>18223.2197479452</v>
      </c>
      <c r="V100" s="20" t="s">
        <v>30</v>
      </c>
      <c r="W100" s="7" t="s">
        <v>454</v>
      </c>
      <c r="X100" s="7">
        <v>1200</v>
      </c>
      <c r="Y100" s="30">
        <v>0.5</v>
      </c>
      <c r="Z100" s="7">
        <f t="shared" si="43"/>
        <v>600</v>
      </c>
      <c r="AA100" s="7">
        <f t="shared" ref="AA100:AA103" si="57">_xlfn.DAYS("2024/5/8","2024/4/30")</f>
        <v>8</v>
      </c>
      <c r="AB100" s="20">
        <f t="shared" si="44"/>
        <v>13.1506849315068</v>
      </c>
      <c r="AC100" s="20" t="s">
        <v>435</v>
      </c>
      <c r="AD100" s="29">
        <f t="shared" si="35"/>
        <v>21280.3156383562</v>
      </c>
    </row>
    <row r="101" s="1" customFormat="1" spans="1:30">
      <c r="A101" s="8">
        <v>103</v>
      </c>
      <c r="B101" s="7" t="s">
        <v>304</v>
      </c>
      <c r="C101" s="7" t="s">
        <v>415</v>
      </c>
      <c r="D101" s="31" t="s">
        <v>534</v>
      </c>
      <c r="E101" s="31" t="s">
        <v>535</v>
      </c>
      <c r="F101" s="31">
        <v>220416320</v>
      </c>
      <c r="G101" s="32" t="s">
        <v>536</v>
      </c>
      <c r="H101" s="32" t="s">
        <v>537</v>
      </c>
      <c r="I101" s="21">
        <v>44925</v>
      </c>
      <c r="J101" s="7" t="s">
        <v>433</v>
      </c>
      <c r="K101" s="7">
        <v>4480</v>
      </c>
      <c r="L101" s="7">
        <v>0</v>
      </c>
      <c r="M101" s="7">
        <f t="shared" ref="M101:M106" si="58">_xlfn.DAYS("2024/12/20","2024/4/30")</f>
        <v>234</v>
      </c>
      <c r="N101" s="20">
        <f t="shared" si="56"/>
        <v>2872.1095890411</v>
      </c>
      <c r="O101" s="20" t="s">
        <v>30</v>
      </c>
      <c r="P101" s="7" t="s">
        <v>453</v>
      </c>
      <c r="Q101" s="7">
        <v>24240.07</v>
      </c>
      <c r="R101" s="27">
        <v>0.2</v>
      </c>
      <c r="S101" s="20">
        <f t="shared" si="39"/>
        <v>19392.056</v>
      </c>
      <c r="T101" s="7">
        <f t="shared" si="53"/>
        <v>343</v>
      </c>
      <c r="U101" s="20">
        <f t="shared" si="41"/>
        <v>18223.2197479452</v>
      </c>
      <c r="V101" s="20" t="s">
        <v>30</v>
      </c>
      <c r="W101" s="7" t="s">
        <v>454</v>
      </c>
      <c r="X101" s="7">
        <v>1200</v>
      </c>
      <c r="Y101" s="30">
        <v>0.5</v>
      </c>
      <c r="Z101" s="7">
        <f t="shared" si="43"/>
        <v>600</v>
      </c>
      <c r="AA101" s="7">
        <f t="shared" si="57"/>
        <v>8</v>
      </c>
      <c r="AB101" s="20">
        <f t="shared" si="44"/>
        <v>13.1506849315068</v>
      </c>
      <c r="AC101" s="20" t="s">
        <v>435</v>
      </c>
      <c r="AD101" s="29">
        <f t="shared" si="35"/>
        <v>21108.4800219178</v>
      </c>
    </row>
    <row r="102" s="1" customFormat="1" spans="1:30">
      <c r="A102" s="8">
        <v>104</v>
      </c>
      <c r="B102" s="7" t="s">
        <v>304</v>
      </c>
      <c r="C102" s="7" t="s">
        <v>415</v>
      </c>
      <c r="D102" s="31" t="s">
        <v>538</v>
      </c>
      <c r="E102" s="31" t="s">
        <v>539</v>
      </c>
      <c r="F102" s="31">
        <v>220417207</v>
      </c>
      <c r="G102" s="32" t="s">
        <v>540</v>
      </c>
      <c r="H102" s="32" t="s">
        <v>541</v>
      </c>
      <c r="I102" s="21">
        <v>44925</v>
      </c>
      <c r="J102" s="7" t="s">
        <v>441</v>
      </c>
      <c r="K102" s="7">
        <v>4480</v>
      </c>
      <c r="L102" s="7">
        <v>0</v>
      </c>
      <c r="M102" s="7">
        <f t="shared" si="55"/>
        <v>248</v>
      </c>
      <c r="N102" s="20">
        <f t="shared" si="56"/>
        <v>3043.94520547945</v>
      </c>
      <c r="O102" s="20" t="s">
        <v>30</v>
      </c>
      <c r="P102" s="7" t="s">
        <v>434</v>
      </c>
      <c r="Q102" s="7">
        <v>19392.06</v>
      </c>
      <c r="R102" s="27">
        <v>0.2</v>
      </c>
      <c r="S102" s="20">
        <f t="shared" si="39"/>
        <v>15513.648</v>
      </c>
      <c r="T102" s="7">
        <f t="shared" si="54"/>
        <v>335</v>
      </c>
      <c r="U102" s="20">
        <f t="shared" si="41"/>
        <v>14238.5536438356</v>
      </c>
      <c r="V102" s="20" t="s">
        <v>30</v>
      </c>
      <c r="W102" s="7" t="s">
        <v>33</v>
      </c>
      <c r="X102" s="7">
        <v>0</v>
      </c>
      <c r="Y102" s="30">
        <v>0</v>
      </c>
      <c r="Z102" s="7">
        <f t="shared" si="43"/>
        <v>0</v>
      </c>
      <c r="AA102" s="7">
        <v>0</v>
      </c>
      <c r="AB102" s="20">
        <f t="shared" si="44"/>
        <v>0</v>
      </c>
      <c r="AC102" s="20" t="s">
        <v>435</v>
      </c>
      <c r="AD102" s="29">
        <f t="shared" si="35"/>
        <v>17282.4988493151</v>
      </c>
    </row>
    <row r="103" s="1" customFormat="1" spans="1:30">
      <c r="A103" s="8">
        <v>105</v>
      </c>
      <c r="B103" s="7" t="s">
        <v>304</v>
      </c>
      <c r="C103" s="7" t="s">
        <v>415</v>
      </c>
      <c r="D103" s="31" t="s">
        <v>542</v>
      </c>
      <c r="E103" s="31" t="s">
        <v>543</v>
      </c>
      <c r="F103" s="31">
        <v>220417249</v>
      </c>
      <c r="G103" s="32" t="s">
        <v>544</v>
      </c>
      <c r="H103" s="32" t="s">
        <v>545</v>
      </c>
      <c r="I103" s="21">
        <v>44925</v>
      </c>
      <c r="J103" s="7" t="s">
        <v>447</v>
      </c>
      <c r="K103" s="7">
        <v>4480</v>
      </c>
      <c r="L103" s="7">
        <v>0</v>
      </c>
      <c r="M103" s="7">
        <f>_xlfn.DAYS("2024/12/30","2024/4/30")</f>
        <v>244</v>
      </c>
      <c r="N103" s="20">
        <f t="shared" si="56"/>
        <v>2994.84931506849</v>
      </c>
      <c r="O103" s="20" t="s">
        <v>30</v>
      </c>
      <c r="P103" s="7" t="s">
        <v>460</v>
      </c>
      <c r="Q103" s="7">
        <v>19392.06</v>
      </c>
      <c r="R103" s="27">
        <v>0.2</v>
      </c>
      <c r="S103" s="20">
        <f t="shared" ref="S103:S135" si="59">Q103*(1-R103)</f>
        <v>15513.648</v>
      </c>
      <c r="T103" s="7">
        <f t="shared" ref="T103:T107" si="60">_xlfn.DAYS("2025/4/11","2024/4/30")</f>
        <v>346</v>
      </c>
      <c r="U103" s="20">
        <f t="shared" ref="U103:U135" si="61">S103/365*T103</f>
        <v>14706.0882410959</v>
      </c>
      <c r="V103" s="20" t="s">
        <v>30</v>
      </c>
      <c r="W103" s="7" t="s">
        <v>454</v>
      </c>
      <c r="X103" s="7">
        <v>1200</v>
      </c>
      <c r="Y103" s="30">
        <v>0.5</v>
      </c>
      <c r="Z103" s="7">
        <f t="shared" si="43"/>
        <v>600</v>
      </c>
      <c r="AA103" s="7">
        <f t="shared" si="57"/>
        <v>8</v>
      </c>
      <c r="AB103" s="20">
        <f t="shared" si="44"/>
        <v>13.1506849315068</v>
      </c>
      <c r="AC103" s="20" t="s">
        <v>435</v>
      </c>
      <c r="AD103" s="29">
        <f t="shared" si="35"/>
        <v>17714.0882410959</v>
      </c>
    </row>
    <row r="104" s="1" customFormat="1" spans="1:30">
      <c r="A104" s="8">
        <v>106</v>
      </c>
      <c r="B104" s="7" t="s">
        <v>304</v>
      </c>
      <c r="C104" s="7" t="s">
        <v>415</v>
      </c>
      <c r="D104" s="31" t="s">
        <v>546</v>
      </c>
      <c r="E104" s="31" t="s">
        <v>547</v>
      </c>
      <c r="F104" s="31">
        <v>221001388</v>
      </c>
      <c r="G104" s="32" t="s">
        <v>548</v>
      </c>
      <c r="H104" s="32" t="s">
        <v>549</v>
      </c>
      <c r="I104" s="21">
        <v>44916</v>
      </c>
      <c r="J104" s="7" t="s">
        <v>441</v>
      </c>
      <c r="K104" s="7">
        <v>4480</v>
      </c>
      <c r="L104" s="7">
        <v>0</v>
      </c>
      <c r="M104" s="7">
        <f t="shared" si="55"/>
        <v>248</v>
      </c>
      <c r="N104" s="20">
        <f t="shared" si="56"/>
        <v>3043.94520547945</v>
      </c>
      <c r="O104" s="20" t="s">
        <v>30</v>
      </c>
      <c r="P104" s="7" t="s">
        <v>434</v>
      </c>
      <c r="Q104" s="7">
        <v>19392.06</v>
      </c>
      <c r="R104" s="27">
        <v>0.2</v>
      </c>
      <c r="S104" s="20">
        <f t="shared" si="59"/>
        <v>15513.648</v>
      </c>
      <c r="T104" s="7">
        <f>_xlfn.DAYS("2025/3/31","2024/4/30")</f>
        <v>335</v>
      </c>
      <c r="U104" s="20">
        <f t="shared" si="61"/>
        <v>14238.5536438356</v>
      </c>
      <c r="V104" s="20" t="s">
        <v>30</v>
      </c>
      <c r="W104" s="7" t="s">
        <v>33</v>
      </c>
      <c r="X104" s="7">
        <v>0</v>
      </c>
      <c r="Y104" s="30">
        <v>0</v>
      </c>
      <c r="Z104" s="7">
        <f t="shared" si="43"/>
        <v>0</v>
      </c>
      <c r="AA104" s="7">
        <v>0</v>
      </c>
      <c r="AB104" s="20">
        <f t="shared" si="44"/>
        <v>0</v>
      </c>
      <c r="AC104" s="20" t="s">
        <v>435</v>
      </c>
      <c r="AD104" s="29">
        <f t="shared" si="35"/>
        <v>17282.4988493151</v>
      </c>
    </row>
    <row r="105" s="1" customFormat="1" spans="1:30">
      <c r="A105" s="8">
        <v>107</v>
      </c>
      <c r="B105" s="7" t="s">
        <v>304</v>
      </c>
      <c r="C105" s="7" t="s">
        <v>415</v>
      </c>
      <c r="D105" s="31" t="s">
        <v>550</v>
      </c>
      <c r="E105" s="31" t="s">
        <v>551</v>
      </c>
      <c r="F105" s="31" t="s">
        <v>552</v>
      </c>
      <c r="G105" s="32" t="s">
        <v>553</v>
      </c>
      <c r="H105" s="32" t="s">
        <v>554</v>
      </c>
      <c r="I105" s="21">
        <v>44917</v>
      </c>
      <c r="J105" s="7" t="s">
        <v>433</v>
      </c>
      <c r="K105" s="7">
        <v>4480</v>
      </c>
      <c r="L105" s="7">
        <v>0</v>
      </c>
      <c r="M105" s="7">
        <f t="shared" si="58"/>
        <v>234</v>
      </c>
      <c r="N105" s="20">
        <f t="shared" si="56"/>
        <v>2872.1095890411</v>
      </c>
      <c r="O105" s="20" t="s">
        <v>30</v>
      </c>
      <c r="P105" s="7" t="s">
        <v>453</v>
      </c>
      <c r="Q105" s="7">
        <v>24240.07</v>
      </c>
      <c r="R105" s="27">
        <v>0.2</v>
      </c>
      <c r="S105" s="20">
        <f t="shared" si="59"/>
        <v>19392.056</v>
      </c>
      <c r="T105" s="7">
        <f t="shared" ref="T105:T110" si="62">_xlfn.DAYS("2025/4/8","2024/4/30")</f>
        <v>343</v>
      </c>
      <c r="U105" s="20">
        <f t="shared" si="61"/>
        <v>18223.2197479452</v>
      </c>
      <c r="V105" s="20" t="s">
        <v>30</v>
      </c>
      <c r="W105" s="7" t="s">
        <v>454</v>
      </c>
      <c r="X105" s="7">
        <v>1200</v>
      </c>
      <c r="Y105" s="30">
        <v>0.5</v>
      </c>
      <c r="Z105" s="7">
        <f t="shared" si="43"/>
        <v>600</v>
      </c>
      <c r="AA105" s="7">
        <f t="shared" ref="AA105:AA107" si="63">_xlfn.DAYS("2024/5/8","2024/4/30")</f>
        <v>8</v>
      </c>
      <c r="AB105" s="20">
        <f t="shared" si="44"/>
        <v>13.1506849315068</v>
      </c>
      <c r="AC105" s="20" t="s">
        <v>435</v>
      </c>
      <c r="AD105" s="29">
        <f t="shared" si="35"/>
        <v>21108.4800219178</v>
      </c>
    </row>
    <row r="106" s="1" customFormat="1" spans="1:30">
      <c r="A106" s="8">
        <v>108</v>
      </c>
      <c r="B106" s="7" t="s">
        <v>304</v>
      </c>
      <c r="C106" s="7" t="s">
        <v>415</v>
      </c>
      <c r="D106" s="31" t="s">
        <v>555</v>
      </c>
      <c r="E106" s="31" t="s">
        <v>556</v>
      </c>
      <c r="F106" s="31">
        <v>220416324</v>
      </c>
      <c r="G106" s="32" t="s">
        <v>557</v>
      </c>
      <c r="H106" s="32" t="s">
        <v>558</v>
      </c>
      <c r="I106" s="21">
        <v>44922</v>
      </c>
      <c r="J106" s="7" t="s">
        <v>433</v>
      </c>
      <c r="K106" s="7">
        <v>4480</v>
      </c>
      <c r="L106" s="7">
        <v>0</v>
      </c>
      <c r="M106" s="7">
        <f t="shared" si="58"/>
        <v>234</v>
      </c>
      <c r="N106" s="20">
        <f t="shared" si="56"/>
        <v>2872.1095890411</v>
      </c>
      <c r="O106" s="20" t="s">
        <v>30</v>
      </c>
      <c r="P106" s="7" t="s">
        <v>460</v>
      </c>
      <c r="Q106" s="7">
        <v>29088.08</v>
      </c>
      <c r="R106" s="27">
        <v>0.2</v>
      </c>
      <c r="S106" s="20">
        <f t="shared" si="59"/>
        <v>23270.464</v>
      </c>
      <c r="T106" s="7">
        <f t="shared" si="60"/>
        <v>346</v>
      </c>
      <c r="U106" s="20">
        <f t="shared" si="61"/>
        <v>22059.1247780822</v>
      </c>
      <c r="V106" s="20" t="s">
        <v>30</v>
      </c>
      <c r="W106" s="7" t="s">
        <v>454</v>
      </c>
      <c r="X106" s="7">
        <v>1200</v>
      </c>
      <c r="Y106" s="30">
        <v>0.5</v>
      </c>
      <c r="Z106" s="7">
        <f t="shared" si="43"/>
        <v>600</v>
      </c>
      <c r="AA106" s="7">
        <f t="shared" si="63"/>
        <v>8</v>
      </c>
      <c r="AB106" s="20">
        <f t="shared" si="44"/>
        <v>13.1506849315068</v>
      </c>
      <c r="AC106" s="20" t="s">
        <v>435</v>
      </c>
      <c r="AD106" s="29">
        <f t="shared" si="35"/>
        <v>24944.3850520548</v>
      </c>
    </row>
    <row r="107" s="1" customFormat="1" spans="1:30">
      <c r="A107" s="8">
        <v>109</v>
      </c>
      <c r="B107" s="7" t="s">
        <v>304</v>
      </c>
      <c r="C107" s="7" t="s">
        <v>415</v>
      </c>
      <c r="D107" s="31" t="s">
        <v>559</v>
      </c>
      <c r="E107" s="31" t="s">
        <v>560</v>
      </c>
      <c r="F107" s="31">
        <v>220417236</v>
      </c>
      <c r="G107" s="32" t="s">
        <v>561</v>
      </c>
      <c r="H107" s="32" t="s">
        <v>562</v>
      </c>
      <c r="I107" s="21">
        <v>44925</v>
      </c>
      <c r="J107" s="7" t="s">
        <v>441</v>
      </c>
      <c r="K107" s="7">
        <v>4480</v>
      </c>
      <c r="L107" s="7">
        <v>0</v>
      </c>
      <c r="M107" s="7">
        <f t="shared" ref="M107:M114" si="64">_xlfn.DAYS("2025/1/3","2024/4/30")</f>
        <v>248</v>
      </c>
      <c r="N107" s="20">
        <f t="shared" si="56"/>
        <v>3043.94520547945</v>
      </c>
      <c r="O107" s="20" t="s">
        <v>30</v>
      </c>
      <c r="P107" s="7" t="s">
        <v>460</v>
      </c>
      <c r="Q107" s="7">
        <v>19392.06</v>
      </c>
      <c r="R107" s="27">
        <v>0.2</v>
      </c>
      <c r="S107" s="20">
        <f t="shared" si="59"/>
        <v>15513.648</v>
      </c>
      <c r="T107" s="7">
        <f t="shared" si="60"/>
        <v>346</v>
      </c>
      <c r="U107" s="20">
        <f t="shared" si="61"/>
        <v>14706.0882410959</v>
      </c>
      <c r="V107" s="20" t="s">
        <v>30</v>
      </c>
      <c r="W107" s="7" t="s">
        <v>454</v>
      </c>
      <c r="X107" s="7">
        <v>1200</v>
      </c>
      <c r="Y107" s="30">
        <v>0.5</v>
      </c>
      <c r="Z107" s="7">
        <f t="shared" ref="Z107:Z136" si="65">X107*(1-Y107)</f>
        <v>600</v>
      </c>
      <c r="AA107" s="7">
        <f t="shared" si="63"/>
        <v>8</v>
      </c>
      <c r="AB107" s="20">
        <f t="shared" ref="AB107:AB135" si="66">Z107/365*AA107</f>
        <v>13.1506849315068</v>
      </c>
      <c r="AC107" s="20" t="s">
        <v>435</v>
      </c>
      <c r="AD107" s="29">
        <f t="shared" si="35"/>
        <v>17763.1841315069</v>
      </c>
    </row>
    <row r="108" s="1" customFormat="1" spans="1:30">
      <c r="A108" s="8">
        <v>110</v>
      </c>
      <c r="B108" s="7" t="s">
        <v>304</v>
      </c>
      <c r="C108" s="7" t="s">
        <v>415</v>
      </c>
      <c r="D108" s="31" t="s">
        <v>563</v>
      </c>
      <c r="E108" s="31" t="s">
        <v>564</v>
      </c>
      <c r="F108" s="31">
        <v>220416173</v>
      </c>
      <c r="G108" s="32" t="s">
        <v>565</v>
      </c>
      <c r="H108" s="32" t="s">
        <v>566</v>
      </c>
      <c r="I108" s="21">
        <v>44925</v>
      </c>
      <c r="J108" s="7" t="s">
        <v>433</v>
      </c>
      <c r="K108" s="7">
        <v>4480</v>
      </c>
      <c r="L108" s="7">
        <v>0</v>
      </c>
      <c r="M108" s="7">
        <f>_xlfn.DAYS("2024/12/20","2024/4/30")</f>
        <v>234</v>
      </c>
      <c r="N108" s="20">
        <f t="shared" si="56"/>
        <v>2872.1095890411</v>
      </c>
      <c r="O108" s="20" t="s">
        <v>30</v>
      </c>
      <c r="P108" s="7" t="s">
        <v>434</v>
      </c>
      <c r="Q108" s="7">
        <v>29088.08</v>
      </c>
      <c r="R108" s="27">
        <v>0.2</v>
      </c>
      <c r="S108" s="20">
        <f t="shared" si="59"/>
        <v>23270.464</v>
      </c>
      <c r="T108" s="7">
        <f>_xlfn.DAYS("2025/3/31","2024/4/30")</f>
        <v>335</v>
      </c>
      <c r="U108" s="20">
        <f t="shared" si="61"/>
        <v>21357.8231232877</v>
      </c>
      <c r="V108" s="20" t="s">
        <v>30</v>
      </c>
      <c r="W108" s="7" t="s">
        <v>33</v>
      </c>
      <c r="X108" s="7">
        <v>0</v>
      </c>
      <c r="Y108" s="30">
        <v>0</v>
      </c>
      <c r="Z108" s="7">
        <f t="shared" si="65"/>
        <v>0</v>
      </c>
      <c r="AA108" s="7">
        <v>0</v>
      </c>
      <c r="AB108" s="20">
        <f t="shared" si="66"/>
        <v>0</v>
      </c>
      <c r="AC108" s="20" t="s">
        <v>435</v>
      </c>
      <c r="AD108" s="29">
        <f t="shared" si="35"/>
        <v>24229.9327123288</v>
      </c>
    </row>
    <row r="109" s="1" customFormat="1" spans="1:30">
      <c r="A109" s="8">
        <v>111</v>
      </c>
      <c r="B109" s="7" t="s">
        <v>304</v>
      </c>
      <c r="C109" s="7" t="s">
        <v>415</v>
      </c>
      <c r="D109" s="31" t="s">
        <v>567</v>
      </c>
      <c r="E109" s="31" t="s">
        <v>568</v>
      </c>
      <c r="F109" s="31" t="s">
        <v>569</v>
      </c>
      <c r="G109" s="32" t="s">
        <v>570</v>
      </c>
      <c r="H109" s="32" t="s">
        <v>571</v>
      </c>
      <c r="I109" s="21">
        <v>44916</v>
      </c>
      <c r="J109" s="7" t="s">
        <v>441</v>
      </c>
      <c r="K109" s="7">
        <v>4480</v>
      </c>
      <c r="L109" s="7">
        <v>0</v>
      </c>
      <c r="M109" s="7">
        <f t="shared" si="64"/>
        <v>248</v>
      </c>
      <c r="N109" s="20">
        <f t="shared" si="56"/>
        <v>3043.94520547945</v>
      </c>
      <c r="O109" s="20" t="s">
        <v>30</v>
      </c>
      <c r="P109" s="7" t="s">
        <v>453</v>
      </c>
      <c r="Q109" s="7">
        <v>19392.06</v>
      </c>
      <c r="R109" s="27">
        <v>0.2</v>
      </c>
      <c r="S109" s="20">
        <f t="shared" si="59"/>
        <v>15513.648</v>
      </c>
      <c r="T109" s="7">
        <f t="shared" si="62"/>
        <v>343</v>
      </c>
      <c r="U109" s="20">
        <f t="shared" si="61"/>
        <v>14578.5788054795</v>
      </c>
      <c r="V109" s="20" t="s">
        <v>30</v>
      </c>
      <c r="W109" s="7" t="s">
        <v>454</v>
      </c>
      <c r="X109" s="7">
        <v>1200</v>
      </c>
      <c r="Y109" s="30">
        <v>0.5</v>
      </c>
      <c r="Z109" s="7">
        <f t="shared" si="65"/>
        <v>600</v>
      </c>
      <c r="AA109" s="7">
        <f t="shared" ref="AA109:AA114" si="67">_xlfn.DAYS("2024/5/8","2024/4/30")</f>
        <v>8</v>
      </c>
      <c r="AB109" s="20">
        <f t="shared" si="66"/>
        <v>13.1506849315068</v>
      </c>
      <c r="AC109" s="20" t="s">
        <v>435</v>
      </c>
      <c r="AD109" s="29">
        <f t="shared" si="35"/>
        <v>17635.6746958905</v>
      </c>
    </row>
    <row r="110" s="1" customFormat="1" spans="1:30">
      <c r="A110" s="8">
        <v>112</v>
      </c>
      <c r="B110" s="7" t="s">
        <v>304</v>
      </c>
      <c r="C110" s="7" t="s">
        <v>415</v>
      </c>
      <c r="D110" s="31" t="s">
        <v>572</v>
      </c>
      <c r="E110" s="31" t="s">
        <v>573</v>
      </c>
      <c r="F110" s="31">
        <v>221001399</v>
      </c>
      <c r="G110" s="32" t="s">
        <v>574</v>
      </c>
      <c r="H110" s="32" t="s">
        <v>575</v>
      </c>
      <c r="I110" s="21">
        <v>44917</v>
      </c>
      <c r="J110" s="7" t="s">
        <v>441</v>
      </c>
      <c r="K110" s="7">
        <v>4480</v>
      </c>
      <c r="L110" s="7">
        <v>0</v>
      </c>
      <c r="M110" s="7">
        <f t="shared" si="64"/>
        <v>248</v>
      </c>
      <c r="N110" s="20">
        <f t="shared" si="56"/>
        <v>3043.94520547945</v>
      </c>
      <c r="O110" s="20" t="s">
        <v>30</v>
      </c>
      <c r="P110" s="7" t="s">
        <v>453</v>
      </c>
      <c r="Q110" s="7">
        <v>19392.06</v>
      </c>
      <c r="R110" s="27">
        <v>0.2</v>
      </c>
      <c r="S110" s="20">
        <f t="shared" si="59"/>
        <v>15513.648</v>
      </c>
      <c r="T110" s="7">
        <f t="shared" si="62"/>
        <v>343</v>
      </c>
      <c r="U110" s="20">
        <f t="shared" si="61"/>
        <v>14578.5788054795</v>
      </c>
      <c r="V110" s="20" t="s">
        <v>30</v>
      </c>
      <c r="W110" s="7" t="s">
        <v>454</v>
      </c>
      <c r="X110" s="7">
        <v>1200</v>
      </c>
      <c r="Y110" s="30">
        <v>0.5</v>
      </c>
      <c r="Z110" s="7">
        <f t="shared" si="65"/>
        <v>600</v>
      </c>
      <c r="AA110" s="7">
        <f t="shared" si="67"/>
        <v>8</v>
      </c>
      <c r="AB110" s="20">
        <f t="shared" si="66"/>
        <v>13.1506849315068</v>
      </c>
      <c r="AC110" s="20" t="s">
        <v>435</v>
      </c>
      <c r="AD110" s="29">
        <f t="shared" si="35"/>
        <v>17635.6746958905</v>
      </c>
    </row>
    <row r="111" s="1" customFormat="1" spans="1:30">
      <c r="A111" s="8">
        <v>113</v>
      </c>
      <c r="B111" s="7" t="s">
        <v>304</v>
      </c>
      <c r="C111" s="7" t="s">
        <v>415</v>
      </c>
      <c r="D111" s="31" t="s">
        <v>576</v>
      </c>
      <c r="E111" s="31" t="s">
        <v>577</v>
      </c>
      <c r="F111" s="31">
        <v>220417225</v>
      </c>
      <c r="G111" s="32" t="s">
        <v>578</v>
      </c>
      <c r="H111" s="32" t="s">
        <v>579</v>
      </c>
      <c r="I111" s="21">
        <v>44917</v>
      </c>
      <c r="J111" s="7" t="s">
        <v>441</v>
      </c>
      <c r="K111" s="7">
        <v>4480</v>
      </c>
      <c r="L111" s="7">
        <v>0</v>
      </c>
      <c r="M111" s="7">
        <f t="shared" si="64"/>
        <v>248</v>
      </c>
      <c r="N111" s="20">
        <f t="shared" si="56"/>
        <v>3043.94520547945</v>
      </c>
      <c r="O111" s="20" t="s">
        <v>30</v>
      </c>
      <c r="P111" s="7" t="s">
        <v>434</v>
      </c>
      <c r="Q111" s="7">
        <v>24240.07</v>
      </c>
      <c r="R111" s="27">
        <v>0.2</v>
      </c>
      <c r="S111" s="20">
        <f t="shared" si="59"/>
        <v>19392.056</v>
      </c>
      <c r="T111" s="7">
        <f>_xlfn.DAYS("2025/3/31","2024/4/30")</f>
        <v>335</v>
      </c>
      <c r="U111" s="20">
        <f t="shared" si="61"/>
        <v>17798.1883835616</v>
      </c>
      <c r="V111" s="20" t="s">
        <v>30</v>
      </c>
      <c r="W111" s="7" t="s">
        <v>33</v>
      </c>
      <c r="X111" s="7">
        <v>0</v>
      </c>
      <c r="Y111" s="30">
        <v>0</v>
      </c>
      <c r="Z111" s="7">
        <f t="shared" si="65"/>
        <v>0</v>
      </c>
      <c r="AA111" s="7">
        <v>0</v>
      </c>
      <c r="AB111" s="20">
        <f t="shared" si="66"/>
        <v>0</v>
      </c>
      <c r="AC111" s="20" t="s">
        <v>435</v>
      </c>
      <c r="AD111" s="29">
        <f t="shared" si="35"/>
        <v>20842.133589041</v>
      </c>
    </row>
    <row r="112" s="1" customFormat="1" spans="1:30">
      <c r="A112" s="8">
        <v>114</v>
      </c>
      <c r="B112" s="7" t="s">
        <v>304</v>
      </c>
      <c r="C112" s="7" t="s">
        <v>415</v>
      </c>
      <c r="D112" s="31" t="s">
        <v>580</v>
      </c>
      <c r="E112" s="31" t="s">
        <v>581</v>
      </c>
      <c r="F112" s="31">
        <v>221001405</v>
      </c>
      <c r="G112" s="32" t="s">
        <v>582</v>
      </c>
      <c r="H112" s="32" t="s">
        <v>583</v>
      </c>
      <c r="I112" s="21">
        <v>44917</v>
      </c>
      <c r="J112" s="7" t="s">
        <v>441</v>
      </c>
      <c r="K112" s="7">
        <v>4480</v>
      </c>
      <c r="L112" s="7">
        <v>0</v>
      </c>
      <c r="M112" s="7">
        <f t="shared" si="64"/>
        <v>248</v>
      </c>
      <c r="N112" s="20">
        <f t="shared" si="56"/>
        <v>3043.94520547945</v>
      </c>
      <c r="O112" s="20" t="s">
        <v>30</v>
      </c>
      <c r="P112" s="7" t="s">
        <v>460</v>
      </c>
      <c r="Q112" s="7">
        <v>19392.06</v>
      </c>
      <c r="R112" s="27">
        <v>0.2</v>
      </c>
      <c r="S112" s="20">
        <f t="shared" si="59"/>
        <v>15513.648</v>
      </c>
      <c r="T112" s="7">
        <f t="shared" ref="T112:T114" si="68">_xlfn.DAYS("2025/4/11","2024/4/30")</f>
        <v>346</v>
      </c>
      <c r="U112" s="20">
        <f t="shared" si="61"/>
        <v>14706.0882410959</v>
      </c>
      <c r="V112" s="20" t="s">
        <v>30</v>
      </c>
      <c r="W112" s="7" t="s">
        <v>454</v>
      </c>
      <c r="X112" s="7">
        <v>1200</v>
      </c>
      <c r="Y112" s="30">
        <v>0.5</v>
      </c>
      <c r="Z112" s="7">
        <f t="shared" si="65"/>
        <v>600</v>
      </c>
      <c r="AA112" s="7">
        <f t="shared" si="67"/>
        <v>8</v>
      </c>
      <c r="AB112" s="20">
        <f t="shared" si="66"/>
        <v>13.1506849315068</v>
      </c>
      <c r="AC112" s="20" t="s">
        <v>435</v>
      </c>
      <c r="AD112" s="29">
        <f t="shared" si="35"/>
        <v>17763.1841315069</v>
      </c>
    </row>
    <row r="113" s="1" customFormat="1" spans="1:30">
      <c r="A113" s="8">
        <v>115</v>
      </c>
      <c r="B113" s="7" t="s">
        <v>304</v>
      </c>
      <c r="C113" s="7" t="s">
        <v>415</v>
      </c>
      <c r="D113" s="31" t="s">
        <v>584</v>
      </c>
      <c r="E113" s="31" t="s">
        <v>585</v>
      </c>
      <c r="F113" s="31">
        <v>221001398</v>
      </c>
      <c r="G113" s="32" t="s">
        <v>586</v>
      </c>
      <c r="H113" s="32" t="s">
        <v>587</v>
      </c>
      <c r="I113" s="21">
        <v>44916</v>
      </c>
      <c r="J113" s="7" t="s">
        <v>441</v>
      </c>
      <c r="K113" s="7">
        <v>4480</v>
      </c>
      <c r="L113" s="7">
        <v>0</v>
      </c>
      <c r="M113" s="7">
        <f t="shared" si="64"/>
        <v>248</v>
      </c>
      <c r="N113" s="20">
        <f t="shared" si="56"/>
        <v>3043.94520547945</v>
      </c>
      <c r="O113" s="20" t="s">
        <v>30</v>
      </c>
      <c r="P113" s="7" t="s">
        <v>460</v>
      </c>
      <c r="Q113" s="7">
        <v>33936.11</v>
      </c>
      <c r="R113" s="27">
        <v>0.2</v>
      </c>
      <c r="S113" s="20">
        <f t="shared" si="59"/>
        <v>27148.888</v>
      </c>
      <c r="T113" s="7">
        <f t="shared" si="68"/>
        <v>346</v>
      </c>
      <c r="U113" s="20">
        <f t="shared" si="61"/>
        <v>25735.6582136986</v>
      </c>
      <c r="V113" s="20" t="s">
        <v>30</v>
      </c>
      <c r="W113" s="7" t="s">
        <v>454</v>
      </c>
      <c r="X113" s="7">
        <v>1200</v>
      </c>
      <c r="Y113" s="30">
        <v>0.5</v>
      </c>
      <c r="Z113" s="7">
        <f t="shared" si="65"/>
        <v>600</v>
      </c>
      <c r="AA113" s="7">
        <f t="shared" si="67"/>
        <v>8</v>
      </c>
      <c r="AB113" s="20">
        <f t="shared" si="66"/>
        <v>13.1506849315068</v>
      </c>
      <c r="AC113" s="20" t="s">
        <v>435</v>
      </c>
      <c r="AD113" s="29">
        <f t="shared" si="35"/>
        <v>28792.7541041096</v>
      </c>
    </row>
    <row r="114" s="1" customFormat="1" spans="1:30">
      <c r="A114" s="8">
        <v>116</v>
      </c>
      <c r="B114" s="7" t="s">
        <v>304</v>
      </c>
      <c r="C114" s="7" t="s">
        <v>415</v>
      </c>
      <c r="D114" s="31" t="s">
        <v>588</v>
      </c>
      <c r="E114" s="31" t="s">
        <v>589</v>
      </c>
      <c r="F114" s="31" t="s">
        <v>590</v>
      </c>
      <c r="G114" s="32" t="s">
        <v>591</v>
      </c>
      <c r="H114" s="32" t="s">
        <v>592</v>
      </c>
      <c r="I114" s="21">
        <v>44917</v>
      </c>
      <c r="J114" s="7" t="s">
        <v>441</v>
      </c>
      <c r="K114" s="7">
        <v>4480</v>
      </c>
      <c r="L114" s="7">
        <v>0</v>
      </c>
      <c r="M114" s="7">
        <f t="shared" si="64"/>
        <v>248</v>
      </c>
      <c r="N114" s="20">
        <f t="shared" si="56"/>
        <v>3043.94520547945</v>
      </c>
      <c r="O114" s="20" t="s">
        <v>30</v>
      </c>
      <c r="P114" s="7" t="s">
        <v>460</v>
      </c>
      <c r="Q114" s="7">
        <v>19392.06</v>
      </c>
      <c r="R114" s="27">
        <v>0.2</v>
      </c>
      <c r="S114" s="20">
        <f t="shared" si="59"/>
        <v>15513.648</v>
      </c>
      <c r="T114" s="7">
        <f t="shared" si="68"/>
        <v>346</v>
      </c>
      <c r="U114" s="20">
        <f t="shared" si="61"/>
        <v>14706.0882410959</v>
      </c>
      <c r="V114" s="20" t="s">
        <v>30</v>
      </c>
      <c r="W114" s="7" t="s">
        <v>454</v>
      </c>
      <c r="X114" s="7">
        <v>1200</v>
      </c>
      <c r="Y114" s="30">
        <v>0.5</v>
      </c>
      <c r="Z114" s="7">
        <f t="shared" si="65"/>
        <v>600</v>
      </c>
      <c r="AA114" s="7">
        <f t="shared" si="67"/>
        <v>8</v>
      </c>
      <c r="AB114" s="20">
        <f t="shared" si="66"/>
        <v>13.1506849315068</v>
      </c>
      <c r="AC114" s="20" t="s">
        <v>435</v>
      </c>
      <c r="AD114" s="29">
        <f t="shared" si="35"/>
        <v>17763.1841315069</v>
      </c>
    </row>
    <row r="115" s="1" customFormat="1" spans="1:30">
      <c r="A115" s="8">
        <v>117</v>
      </c>
      <c r="B115" s="7" t="s">
        <v>304</v>
      </c>
      <c r="C115" s="7" t="s">
        <v>415</v>
      </c>
      <c r="D115" s="31" t="s">
        <v>593</v>
      </c>
      <c r="E115" s="31" t="s">
        <v>594</v>
      </c>
      <c r="F115" s="31">
        <v>220929056</v>
      </c>
      <c r="G115" s="32" t="s">
        <v>595</v>
      </c>
      <c r="H115" s="32" t="s">
        <v>596</v>
      </c>
      <c r="I115" s="21">
        <v>44925</v>
      </c>
      <c r="J115" s="7" t="s">
        <v>521</v>
      </c>
      <c r="K115" s="7">
        <v>4480</v>
      </c>
      <c r="L115" s="7">
        <v>0</v>
      </c>
      <c r="M115" s="7">
        <f t="shared" ref="M115:M117" si="69">_xlfn.DAYS("2025/1/19","2024/4/30")</f>
        <v>264</v>
      </c>
      <c r="N115" s="20">
        <f t="shared" si="56"/>
        <v>3240.32876712329</v>
      </c>
      <c r="O115" s="20" t="s">
        <v>30</v>
      </c>
      <c r="P115" s="7" t="s">
        <v>434</v>
      </c>
      <c r="Q115" s="7">
        <v>19392.06</v>
      </c>
      <c r="R115" s="27">
        <v>0.2</v>
      </c>
      <c r="S115" s="20">
        <f t="shared" si="59"/>
        <v>15513.648</v>
      </c>
      <c r="T115" s="7">
        <f t="shared" ref="T115:T120" si="70">_xlfn.DAYS("2025/3/31","2024/4/30")</f>
        <v>335</v>
      </c>
      <c r="U115" s="20">
        <f t="shared" si="61"/>
        <v>14238.5536438356</v>
      </c>
      <c r="V115" s="20" t="s">
        <v>30</v>
      </c>
      <c r="W115" s="7" t="s">
        <v>33</v>
      </c>
      <c r="X115" s="7">
        <v>0</v>
      </c>
      <c r="Y115" s="30">
        <v>0</v>
      </c>
      <c r="Z115" s="7">
        <f t="shared" si="65"/>
        <v>0</v>
      </c>
      <c r="AA115" s="7">
        <v>0</v>
      </c>
      <c r="AB115" s="20">
        <f t="shared" si="66"/>
        <v>0</v>
      </c>
      <c r="AC115" s="20" t="s">
        <v>435</v>
      </c>
      <c r="AD115" s="29">
        <f t="shared" si="35"/>
        <v>17478.8824109589</v>
      </c>
    </row>
    <row r="116" s="1" customFormat="1" spans="1:30">
      <c r="A116" s="8">
        <v>118</v>
      </c>
      <c r="B116" s="7" t="s">
        <v>304</v>
      </c>
      <c r="C116" s="7" t="s">
        <v>415</v>
      </c>
      <c r="D116" s="31" t="s">
        <v>597</v>
      </c>
      <c r="E116" s="31" t="s">
        <v>598</v>
      </c>
      <c r="F116" s="31">
        <v>221022002</v>
      </c>
      <c r="G116" s="32" t="s">
        <v>599</v>
      </c>
      <c r="H116" s="32" t="s">
        <v>600</v>
      </c>
      <c r="I116" s="21">
        <v>44925</v>
      </c>
      <c r="J116" s="7" t="s">
        <v>521</v>
      </c>
      <c r="K116" s="7">
        <v>4480</v>
      </c>
      <c r="L116" s="7">
        <v>0</v>
      </c>
      <c r="M116" s="7">
        <f t="shared" si="69"/>
        <v>264</v>
      </c>
      <c r="N116" s="20">
        <f t="shared" si="56"/>
        <v>3240.32876712329</v>
      </c>
      <c r="O116" s="20" t="s">
        <v>30</v>
      </c>
      <c r="P116" s="7" t="s">
        <v>460</v>
      </c>
      <c r="Q116" s="7">
        <v>19392.06</v>
      </c>
      <c r="R116" s="27">
        <v>0.2</v>
      </c>
      <c r="S116" s="20">
        <f t="shared" si="59"/>
        <v>15513.648</v>
      </c>
      <c r="T116" s="7">
        <f t="shared" ref="T116:T121" si="71">_xlfn.DAYS("2025/4/11","2024/4/30")</f>
        <v>346</v>
      </c>
      <c r="U116" s="20">
        <f t="shared" si="61"/>
        <v>14706.0882410959</v>
      </c>
      <c r="V116" s="20" t="s">
        <v>30</v>
      </c>
      <c r="W116" s="7" t="s">
        <v>454</v>
      </c>
      <c r="X116" s="7">
        <v>1200</v>
      </c>
      <c r="Y116" s="30">
        <v>0.5</v>
      </c>
      <c r="Z116" s="7">
        <f t="shared" si="65"/>
        <v>600</v>
      </c>
      <c r="AA116" s="7">
        <f t="shared" ref="AA116:AA121" si="72">_xlfn.DAYS("2024/5/8","2024/4/30")</f>
        <v>8</v>
      </c>
      <c r="AB116" s="20">
        <f t="shared" si="66"/>
        <v>13.1506849315068</v>
      </c>
      <c r="AC116" s="20" t="s">
        <v>435</v>
      </c>
      <c r="AD116" s="29">
        <f t="shared" si="35"/>
        <v>17959.5676931507</v>
      </c>
    </row>
    <row r="117" s="1" customFormat="1" spans="1:30">
      <c r="A117" s="8">
        <v>119</v>
      </c>
      <c r="B117" s="7" t="s">
        <v>304</v>
      </c>
      <c r="C117" s="7" t="s">
        <v>415</v>
      </c>
      <c r="D117" s="31" t="s">
        <v>601</v>
      </c>
      <c r="E117" s="31" t="s">
        <v>602</v>
      </c>
      <c r="F117" s="31" t="s">
        <v>603</v>
      </c>
      <c r="G117" s="32" t="s">
        <v>604</v>
      </c>
      <c r="H117" s="32" t="s">
        <v>605</v>
      </c>
      <c r="I117" s="21">
        <v>44925</v>
      </c>
      <c r="J117" s="7" t="s">
        <v>521</v>
      </c>
      <c r="K117" s="7">
        <v>4480</v>
      </c>
      <c r="L117" s="7">
        <v>0</v>
      </c>
      <c r="M117" s="7">
        <f t="shared" si="69"/>
        <v>264</v>
      </c>
      <c r="N117" s="20">
        <f t="shared" si="56"/>
        <v>3240.32876712329</v>
      </c>
      <c r="O117" s="20" t="s">
        <v>30</v>
      </c>
      <c r="P117" s="7" t="s">
        <v>460</v>
      </c>
      <c r="Q117" s="7">
        <v>24240.07</v>
      </c>
      <c r="R117" s="27">
        <v>0.2</v>
      </c>
      <c r="S117" s="20">
        <f t="shared" si="59"/>
        <v>19392.056</v>
      </c>
      <c r="T117" s="7">
        <f t="shared" si="71"/>
        <v>346</v>
      </c>
      <c r="U117" s="20">
        <f t="shared" si="61"/>
        <v>18382.606509589</v>
      </c>
      <c r="V117" s="20" t="s">
        <v>30</v>
      </c>
      <c r="W117" s="7" t="s">
        <v>454</v>
      </c>
      <c r="X117" s="7">
        <v>1200</v>
      </c>
      <c r="Y117" s="30">
        <v>0.5</v>
      </c>
      <c r="Z117" s="7">
        <f t="shared" si="65"/>
        <v>600</v>
      </c>
      <c r="AA117" s="7">
        <f t="shared" si="72"/>
        <v>8</v>
      </c>
      <c r="AB117" s="20">
        <f t="shared" si="66"/>
        <v>13.1506849315068</v>
      </c>
      <c r="AC117" s="20" t="s">
        <v>435</v>
      </c>
      <c r="AD117" s="29">
        <f t="shared" si="35"/>
        <v>21636.0859616438</v>
      </c>
    </row>
    <row r="118" s="1" customFormat="1" spans="1:30">
      <c r="A118" s="8">
        <v>120</v>
      </c>
      <c r="B118" s="7" t="s">
        <v>304</v>
      </c>
      <c r="C118" s="7" t="s">
        <v>415</v>
      </c>
      <c r="D118" s="31" t="s">
        <v>606</v>
      </c>
      <c r="E118" s="31" t="s">
        <v>607</v>
      </c>
      <c r="F118" s="31">
        <v>220416322</v>
      </c>
      <c r="G118" s="32" t="s">
        <v>608</v>
      </c>
      <c r="H118" s="32" t="s">
        <v>609</v>
      </c>
      <c r="I118" s="21">
        <v>44917</v>
      </c>
      <c r="J118" s="7" t="s">
        <v>433</v>
      </c>
      <c r="K118" s="7">
        <v>4480</v>
      </c>
      <c r="L118" s="7">
        <v>0</v>
      </c>
      <c r="M118" s="7">
        <f>_xlfn.DAYS("2024/12/20","2024/4/30")</f>
        <v>234</v>
      </c>
      <c r="N118" s="20">
        <f t="shared" si="56"/>
        <v>2872.1095890411</v>
      </c>
      <c r="O118" s="20" t="s">
        <v>30</v>
      </c>
      <c r="P118" s="7" t="s">
        <v>434</v>
      </c>
      <c r="Q118" s="7">
        <v>24240.07</v>
      </c>
      <c r="R118" s="27">
        <v>0.2</v>
      </c>
      <c r="S118" s="20">
        <f t="shared" si="59"/>
        <v>19392.056</v>
      </c>
      <c r="T118" s="7">
        <f t="shared" si="70"/>
        <v>335</v>
      </c>
      <c r="U118" s="20">
        <f t="shared" si="61"/>
        <v>17798.1883835616</v>
      </c>
      <c r="V118" s="20" t="s">
        <v>30</v>
      </c>
      <c r="W118" s="7" t="s">
        <v>33</v>
      </c>
      <c r="X118" s="7">
        <v>0</v>
      </c>
      <c r="Y118" s="30">
        <v>0</v>
      </c>
      <c r="Z118" s="7">
        <f t="shared" si="65"/>
        <v>0</v>
      </c>
      <c r="AA118" s="7">
        <v>0</v>
      </c>
      <c r="AB118" s="20">
        <f t="shared" si="66"/>
        <v>0</v>
      </c>
      <c r="AC118" s="20" t="s">
        <v>435</v>
      </c>
      <c r="AD118" s="29">
        <f t="shared" si="35"/>
        <v>20670.2979726027</v>
      </c>
    </row>
    <row r="119" s="1" customFormat="1" spans="1:30">
      <c r="A119" s="8">
        <v>121</v>
      </c>
      <c r="B119" s="7" t="s">
        <v>304</v>
      </c>
      <c r="C119" s="7" t="s">
        <v>415</v>
      </c>
      <c r="D119" s="31" t="s">
        <v>610</v>
      </c>
      <c r="E119" s="31" t="s">
        <v>611</v>
      </c>
      <c r="F119" s="31">
        <v>221001378</v>
      </c>
      <c r="G119" s="32" t="s">
        <v>612</v>
      </c>
      <c r="H119" s="32" t="s">
        <v>613</v>
      </c>
      <c r="I119" s="21">
        <v>44916</v>
      </c>
      <c r="J119" s="7" t="s">
        <v>441</v>
      </c>
      <c r="K119" s="7">
        <v>4480</v>
      </c>
      <c r="L119" s="7">
        <v>0</v>
      </c>
      <c r="M119" s="7">
        <f t="shared" ref="M119:M125" si="73">_xlfn.DAYS("2025/1/3","2024/4/30")</f>
        <v>248</v>
      </c>
      <c r="N119" s="20">
        <f t="shared" si="56"/>
        <v>3043.94520547945</v>
      </c>
      <c r="O119" s="20" t="s">
        <v>30</v>
      </c>
      <c r="P119" s="7" t="s">
        <v>434</v>
      </c>
      <c r="Q119" s="7">
        <v>19392.06</v>
      </c>
      <c r="R119" s="27">
        <v>0.2</v>
      </c>
      <c r="S119" s="20">
        <f t="shared" si="59"/>
        <v>15513.648</v>
      </c>
      <c r="T119" s="7">
        <f t="shared" si="70"/>
        <v>335</v>
      </c>
      <c r="U119" s="20">
        <f t="shared" si="61"/>
        <v>14238.5536438356</v>
      </c>
      <c r="V119" s="20" t="s">
        <v>30</v>
      </c>
      <c r="W119" s="7" t="s">
        <v>33</v>
      </c>
      <c r="X119" s="7">
        <v>0</v>
      </c>
      <c r="Y119" s="30">
        <v>0</v>
      </c>
      <c r="Z119" s="7">
        <f t="shared" si="65"/>
        <v>0</v>
      </c>
      <c r="AA119" s="7">
        <v>0</v>
      </c>
      <c r="AB119" s="20">
        <f t="shared" si="66"/>
        <v>0</v>
      </c>
      <c r="AC119" s="20" t="s">
        <v>435</v>
      </c>
      <c r="AD119" s="29">
        <f t="shared" si="35"/>
        <v>17282.498849315</v>
      </c>
    </row>
    <row r="120" s="1" customFormat="1" spans="1:30">
      <c r="A120" s="8">
        <v>122</v>
      </c>
      <c r="B120" s="7" t="s">
        <v>304</v>
      </c>
      <c r="C120" s="7" t="s">
        <v>415</v>
      </c>
      <c r="D120" s="31" t="s">
        <v>614</v>
      </c>
      <c r="E120" s="31" t="s">
        <v>615</v>
      </c>
      <c r="F120" s="31">
        <v>220929054</v>
      </c>
      <c r="G120" s="32" t="s">
        <v>616</v>
      </c>
      <c r="H120" s="32" t="s">
        <v>617</v>
      </c>
      <c r="I120" s="21">
        <v>44925</v>
      </c>
      <c r="J120" s="7" t="s">
        <v>521</v>
      </c>
      <c r="K120" s="7">
        <v>4480</v>
      </c>
      <c r="L120" s="7">
        <v>0</v>
      </c>
      <c r="M120" s="7">
        <f>_xlfn.DAYS("2025/1/19","2024/4/30")</f>
        <v>264</v>
      </c>
      <c r="N120" s="20">
        <f t="shared" si="56"/>
        <v>3240.32876712329</v>
      </c>
      <c r="O120" s="20" t="s">
        <v>30</v>
      </c>
      <c r="P120" s="7" t="s">
        <v>434</v>
      </c>
      <c r="Q120" s="7">
        <v>19392.06</v>
      </c>
      <c r="R120" s="27">
        <v>0.2</v>
      </c>
      <c r="S120" s="20">
        <f t="shared" si="59"/>
        <v>15513.648</v>
      </c>
      <c r="T120" s="7">
        <f t="shared" si="70"/>
        <v>335</v>
      </c>
      <c r="U120" s="20">
        <f t="shared" si="61"/>
        <v>14238.5536438356</v>
      </c>
      <c r="V120" s="20" t="s">
        <v>30</v>
      </c>
      <c r="W120" s="7" t="s">
        <v>33</v>
      </c>
      <c r="X120" s="7">
        <v>0</v>
      </c>
      <c r="Y120" s="30">
        <v>0</v>
      </c>
      <c r="Z120" s="7">
        <f t="shared" si="65"/>
        <v>0</v>
      </c>
      <c r="AA120" s="7">
        <v>0</v>
      </c>
      <c r="AB120" s="20">
        <f t="shared" si="66"/>
        <v>0</v>
      </c>
      <c r="AC120" s="20" t="s">
        <v>435</v>
      </c>
      <c r="AD120" s="29">
        <f t="shared" si="35"/>
        <v>17478.8824109589</v>
      </c>
    </row>
    <row r="121" s="1" customFormat="1" spans="1:30">
      <c r="A121" s="8">
        <v>123</v>
      </c>
      <c r="B121" s="7" t="s">
        <v>304</v>
      </c>
      <c r="C121" s="7" t="s">
        <v>415</v>
      </c>
      <c r="D121" s="31" t="s">
        <v>618</v>
      </c>
      <c r="E121" s="31" t="s">
        <v>619</v>
      </c>
      <c r="F121" s="31">
        <v>220417223</v>
      </c>
      <c r="G121" s="32" t="s">
        <v>620</v>
      </c>
      <c r="H121" s="32" t="s">
        <v>621</v>
      </c>
      <c r="I121" s="21">
        <v>44916</v>
      </c>
      <c r="J121" s="7" t="s">
        <v>441</v>
      </c>
      <c r="K121" s="7">
        <v>4480</v>
      </c>
      <c r="L121" s="7">
        <v>0</v>
      </c>
      <c r="M121" s="7">
        <f t="shared" si="73"/>
        <v>248</v>
      </c>
      <c r="N121" s="20">
        <f t="shared" si="56"/>
        <v>3043.94520547945</v>
      </c>
      <c r="O121" s="20" t="s">
        <v>30</v>
      </c>
      <c r="P121" s="7" t="s">
        <v>460</v>
      </c>
      <c r="Q121" s="7">
        <v>19392.06</v>
      </c>
      <c r="R121" s="27">
        <v>0.2</v>
      </c>
      <c r="S121" s="20">
        <f t="shared" si="59"/>
        <v>15513.648</v>
      </c>
      <c r="T121" s="7">
        <f t="shared" si="71"/>
        <v>346</v>
      </c>
      <c r="U121" s="20">
        <f t="shared" si="61"/>
        <v>14706.0882410959</v>
      </c>
      <c r="V121" s="20" t="s">
        <v>30</v>
      </c>
      <c r="W121" s="7" t="s">
        <v>454</v>
      </c>
      <c r="X121" s="7">
        <v>1200</v>
      </c>
      <c r="Y121" s="30">
        <v>0.5</v>
      </c>
      <c r="Z121" s="7">
        <f t="shared" si="65"/>
        <v>600</v>
      </c>
      <c r="AA121" s="7">
        <f t="shared" si="72"/>
        <v>8</v>
      </c>
      <c r="AB121" s="20">
        <f t="shared" si="66"/>
        <v>13.1506849315068</v>
      </c>
      <c r="AC121" s="20" t="s">
        <v>435</v>
      </c>
      <c r="AD121" s="29">
        <f t="shared" si="35"/>
        <v>17763.1841315069</v>
      </c>
    </row>
    <row r="122" s="1" customFormat="1" spans="1:30">
      <c r="A122" s="8">
        <v>124</v>
      </c>
      <c r="B122" s="7" t="s">
        <v>304</v>
      </c>
      <c r="C122" s="7" t="s">
        <v>415</v>
      </c>
      <c r="D122" s="31" t="s">
        <v>622</v>
      </c>
      <c r="E122" s="31" t="s">
        <v>623</v>
      </c>
      <c r="F122" s="31">
        <v>220417196</v>
      </c>
      <c r="G122" s="32" t="s">
        <v>624</v>
      </c>
      <c r="H122" s="32" t="s">
        <v>625</v>
      </c>
      <c r="I122" s="21">
        <v>44925</v>
      </c>
      <c r="J122" s="7" t="s">
        <v>447</v>
      </c>
      <c r="K122" s="7">
        <v>4480</v>
      </c>
      <c r="L122" s="7">
        <v>0</v>
      </c>
      <c r="M122" s="7">
        <f>_xlfn.DAYS("2024/12/30","2024/4/30")</f>
        <v>244</v>
      </c>
      <c r="N122" s="20">
        <f t="shared" si="56"/>
        <v>2994.84931506849</v>
      </c>
      <c r="O122" s="20" t="s">
        <v>30</v>
      </c>
      <c r="P122" s="7" t="s">
        <v>434</v>
      </c>
      <c r="Q122" s="7">
        <v>24240.07</v>
      </c>
      <c r="R122" s="27">
        <v>0.2</v>
      </c>
      <c r="S122" s="20">
        <f t="shared" si="59"/>
        <v>19392.056</v>
      </c>
      <c r="T122" s="7">
        <f>_xlfn.DAYS("2025/3/31","2024/4/30")</f>
        <v>335</v>
      </c>
      <c r="U122" s="20">
        <f t="shared" si="61"/>
        <v>17798.1883835616</v>
      </c>
      <c r="V122" s="20" t="s">
        <v>30</v>
      </c>
      <c r="W122" s="7" t="s">
        <v>33</v>
      </c>
      <c r="X122" s="7">
        <v>0</v>
      </c>
      <c r="Y122" s="30">
        <v>0</v>
      </c>
      <c r="Z122" s="7">
        <f t="shared" si="65"/>
        <v>0</v>
      </c>
      <c r="AA122" s="7">
        <v>0</v>
      </c>
      <c r="AB122" s="20">
        <f t="shared" si="66"/>
        <v>0</v>
      </c>
      <c r="AC122" s="20" t="s">
        <v>435</v>
      </c>
      <c r="AD122" s="29">
        <f t="shared" si="35"/>
        <v>20793.0376986301</v>
      </c>
    </row>
    <row r="123" s="1" customFormat="1" spans="1:30">
      <c r="A123" s="8">
        <v>125</v>
      </c>
      <c r="B123" s="7" t="s">
        <v>304</v>
      </c>
      <c r="C123" s="7" t="s">
        <v>415</v>
      </c>
      <c r="D123" s="31" t="s">
        <v>626</v>
      </c>
      <c r="E123" s="31" t="s">
        <v>627</v>
      </c>
      <c r="F123" s="31">
        <v>221001416</v>
      </c>
      <c r="G123" s="32" t="s">
        <v>628</v>
      </c>
      <c r="H123" s="32" t="s">
        <v>629</v>
      </c>
      <c r="I123" s="21">
        <v>44917</v>
      </c>
      <c r="J123" s="7" t="s">
        <v>441</v>
      </c>
      <c r="K123" s="7">
        <v>4480</v>
      </c>
      <c r="L123" s="7">
        <v>0</v>
      </c>
      <c r="M123" s="7">
        <f t="shared" si="73"/>
        <v>248</v>
      </c>
      <c r="N123" s="20">
        <f t="shared" si="56"/>
        <v>3043.94520547945</v>
      </c>
      <c r="O123" s="20" t="s">
        <v>30</v>
      </c>
      <c r="P123" s="7" t="s">
        <v>460</v>
      </c>
      <c r="Q123" s="7">
        <v>19392.06</v>
      </c>
      <c r="R123" s="27">
        <v>0.2</v>
      </c>
      <c r="S123" s="20">
        <f t="shared" si="59"/>
        <v>15513.648</v>
      </c>
      <c r="T123" s="7">
        <f t="shared" ref="T123:T128" si="74">_xlfn.DAYS("2025/4/11","2024/4/30")</f>
        <v>346</v>
      </c>
      <c r="U123" s="20">
        <f t="shared" si="61"/>
        <v>14706.0882410959</v>
      </c>
      <c r="V123" s="20" t="s">
        <v>30</v>
      </c>
      <c r="W123" s="7" t="s">
        <v>454</v>
      </c>
      <c r="X123" s="7">
        <v>1200</v>
      </c>
      <c r="Y123" s="30">
        <v>0.5</v>
      </c>
      <c r="Z123" s="7">
        <f t="shared" si="65"/>
        <v>600</v>
      </c>
      <c r="AA123" s="7">
        <f t="shared" ref="AA123:AA132" si="75">_xlfn.DAYS("2024/5/8","2024/4/30")</f>
        <v>8</v>
      </c>
      <c r="AB123" s="20">
        <f t="shared" si="66"/>
        <v>13.1506849315068</v>
      </c>
      <c r="AC123" s="20" t="s">
        <v>435</v>
      </c>
      <c r="AD123" s="29">
        <f t="shared" si="35"/>
        <v>17763.1841315069</v>
      </c>
    </row>
    <row r="124" s="1" customFormat="1" spans="1:30">
      <c r="A124" s="8">
        <v>126</v>
      </c>
      <c r="B124" s="7" t="s">
        <v>304</v>
      </c>
      <c r="C124" s="7" t="s">
        <v>415</v>
      </c>
      <c r="D124" s="31" t="s">
        <v>630</v>
      </c>
      <c r="E124" s="31" t="s">
        <v>631</v>
      </c>
      <c r="F124" s="31">
        <v>220417192</v>
      </c>
      <c r="G124" s="32" t="s">
        <v>632</v>
      </c>
      <c r="H124" s="32" t="s">
        <v>633</v>
      </c>
      <c r="I124" s="21">
        <v>44925</v>
      </c>
      <c r="J124" s="7" t="s">
        <v>441</v>
      </c>
      <c r="K124" s="7">
        <v>4480</v>
      </c>
      <c r="L124" s="7">
        <v>0</v>
      </c>
      <c r="M124" s="7">
        <f t="shared" si="73"/>
        <v>248</v>
      </c>
      <c r="N124" s="20">
        <f t="shared" si="56"/>
        <v>3043.94520547945</v>
      </c>
      <c r="O124" s="20" t="s">
        <v>30</v>
      </c>
      <c r="P124" s="7" t="s">
        <v>460</v>
      </c>
      <c r="Q124" s="7">
        <v>19392.06</v>
      </c>
      <c r="R124" s="27">
        <v>0.2</v>
      </c>
      <c r="S124" s="20">
        <f t="shared" si="59"/>
        <v>15513.648</v>
      </c>
      <c r="T124" s="7">
        <f t="shared" si="74"/>
        <v>346</v>
      </c>
      <c r="U124" s="20">
        <f t="shared" si="61"/>
        <v>14706.0882410959</v>
      </c>
      <c r="V124" s="20" t="s">
        <v>30</v>
      </c>
      <c r="W124" s="7" t="s">
        <v>454</v>
      </c>
      <c r="X124" s="7">
        <v>1200</v>
      </c>
      <c r="Y124" s="30">
        <v>0.5</v>
      </c>
      <c r="Z124" s="7">
        <f t="shared" si="65"/>
        <v>600</v>
      </c>
      <c r="AA124" s="7">
        <f t="shared" si="75"/>
        <v>8</v>
      </c>
      <c r="AB124" s="20">
        <f t="shared" si="66"/>
        <v>13.1506849315068</v>
      </c>
      <c r="AC124" s="20" t="s">
        <v>435</v>
      </c>
      <c r="AD124" s="29">
        <f t="shared" si="35"/>
        <v>17763.1841315069</v>
      </c>
    </row>
    <row r="125" s="1" customFormat="1" spans="1:30">
      <c r="A125" s="8">
        <v>127</v>
      </c>
      <c r="B125" s="7" t="s">
        <v>304</v>
      </c>
      <c r="C125" s="7" t="s">
        <v>415</v>
      </c>
      <c r="D125" s="31" t="s">
        <v>634</v>
      </c>
      <c r="E125" s="31" t="s">
        <v>635</v>
      </c>
      <c r="F125" s="31">
        <v>220417227</v>
      </c>
      <c r="G125" s="32" t="s">
        <v>636</v>
      </c>
      <c r="H125" s="32" t="s">
        <v>637</v>
      </c>
      <c r="I125" s="21">
        <v>44925</v>
      </c>
      <c r="J125" s="7" t="s">
        <v>441</v>
      </c>
      <c r="K125" s="7">
        <v>4480</v>
      </c>
      <c r="L125" s="7">
        <v>0</v>
      </c>
      <c r="M125" s="7">
        <f t="shared" si="73"/>
        <v>248</v>
      </c>
      <c r="N125" s="20">
        <f t="shared" si="56"/>
        <v>3043.94520547945</v>
      </c>
      <c r="O125" s="20" t="s">
        <v>30</v>
      </c>
      <c r="P125" s="7" t="s">
        <v>453</v>
      </c>
      <c r="Q125" s="7">
        <v>19392.06</v>
      </c>
      <c r="R125" s="27">
        <v>0.2</v>
      </c>
      <c r="S125" s="20">
        <f t="shared" si="59"/>
        <v>15513.648</v>
      </c>
      <c r="T125" s="7">
        <f>_xlfn.DAYS("2025/4/8","2024/4/30")</f>
        <v>343</v>
      </c>
      <c r="U125" s="20">
        <f t="shared" si="61"/>
        <v>14578.5788054795</v>
      </c>
      <c r="V125" s="20" t="s">
        <v>30</v>
      </c>
      <c r="W125" s="7" t="s">
        <v>454</v>
      </c>
      <c r="X125" s="7">
        <v>1200</v>
      </c>
      <c r="Y125" s="30">
        <v>0.5</v>
      </c>
      <c r="Z125" s="7">
        <f t="shared" si="65"/>
        <v>600</v>
      </c>
      <c r="AA125" s="7">
        <f t="shared" si="75"/>
        <v>8</v>
      </c>
      <c r="AB125" s="20">
        <f t="shared" si="66"/>
        <v>13.1506849315068</v>
      </c>
      <c r="AC125" s="20" t="s">
        <v>435</v>
      </c>
      <c r="AD125" s="29">
        <f t="shared" si="35"/>
        <v>17635.6746958905</v>
      </c>
    </row>
    <row r="126" s="1" customFormat="1" spans="1:30">
      <c r="A126" s="8">
        <v>128</v>
      </c>
      <c r="B126" s="7" t="s">
        <v>304</v>
      </c>
      <c r="C126" s="7" t="s">
        <v>415</v>
      </c>
      <c r="D126" s="31" t="s">
        <v>638</v>
      </c>
      <c r="E126" s="31" t="s">
        <v>639</v>
      </c>
      <c r="F126" s="31">
        <v>220417010</v>
      </c>
      <c r="G126" s="32" t="s">
        <v>640</v>
      </c>
      <c r="H126" s="32" t="s">
        <v>641</v>
      </c>
      <c r="I126" s="21">
        <v>44925</v>
      </c>
      <c r="J126" s="7" t="s">
        <v>433</v>
      </c>
      <c r="K126" s="7">
        <v>4480</v>
      </c>
      <c r="L126" s="7">
        <v>0</v>
      </c>
      <c r="M126" s="7">
        <f>_xlfn.DAYS("2024/12/20","2024/4/30")</f>
        <v>234</v>
      </c>
      <c r="N126" s="20">
        <f t="shared" si="56"/>
        <v>2872.1095890411</v>
      </c>
      <c r="O126" s="20" t="s">
        <v>30</v>
      </c>
      <c r="P126" s="7" t="s">
        <v>460</v>
      </c>
      <c r="Q126" s="7">
        <v>19392.06</v>
      </c>
      <c r="R126" s="27">
        <v>0.2</v>
      </c>
      <c r="S126" s="20">
        <f t="shared" si="59"/>
        <v>15513.648</v>
      </c>
      <c r="T126" s="7">
        <f t="shared" si="74"/>
        <v>346</v>
      </c>
      <c r="U126" s="20">
        <f t="shared" si="61"/>
        <v>14706.0882410959</v>
      </c>
      <c r="V126" s="20" t="s">
        <v>30</v>
      </c>
      <c r="W126" s="7" t="s">
        <v>454</v>
      </c>
      <c r="X126" s="7">
        <v>1200</v>
      </c>
      <c r="Y126" s="30">
        <v>0.5</v>
      </c>
      <c r="Z126" s="7">
        <f t="shared" si="65"/>
        <v>600</v>
      </c>
      <c r="AA126" s="7">
        <f t="shared" si="75"/>
        <v>8</v>
      </c>
      <c r="AB126" s="20">
        <f t="shared" si="66"/>
        <v>13.1506849315068</v>
      </c>
      <c r="AC126" s="20" t="s">
        <v>435</v>
      </c>
      <c r="AD126" s="29">
        <f t="shared" si="35"/>
        <v>17591.3485150685</v>
      </c>
    </row>
    <row r="127" s="1" customFormat="1" spans="1:30">
      <c r="A127" s="8">
        <v>129</v>
      </c>
      <c r="B127" s="7" t="s">
        <v>304</v>
      </c>
      <c r="C127" s="7" t="s">
        <v>415</v>
      </c>
      <c r="D127" s="31" t="s">
        <v>642</v>
      </c>
      <c r="E127" s="31" t="s">
        <v>643</v>
      </c>
      <c r="F127" s="31">
        <v>221001386</v>
      </c>
      <c r="G127" s="32" t="s">
        <v>644</v>
      </c>
      <c r="H127" s="32" t="s">
        <v>645</v>
      </c>
      <c r="I127" s="21">
        <v>44917</v>
      </c>
      <c r="J127" s="7" t="s">
        <v>441</v>
      </c>
      <c r="K127" s="7">
        <v>4480</v>
      </c>
      <c r="L127" s="7">
        <v>0</v>
      </c>
      <c r="M127" s="7">
        <f t="shared" ref="M127:M129" si="76">_xlfn.DAYS("2025/1/3","2024/4/30")</f>
        <v>248</v>
      </c>
      <c r="N127" s="20">
        <f t="shared" si="56"/>
        <v>3043.94520547945</v>
      </c>
      <c r="O127" s="20" t="s">
        <v>30</v>
      </c>
      <c r="P127" s="7" t="s">
        <v>460</v>
      </c>
      <c r="Q127" s="7">
        <v>24240.07</v>
      </c>
      <c r="R127" s="27">
        <v>0.2</v>
      </c>
      <c r="S127" s="20">
        <f t="shared" si="59"/>
        <v>19392.056</v>
      </c>
      <c r="T127" s="7">
        <f t="shared" si="74"/>
        <v>346</v>
      </c>
      <c r="U127" s="20">
        <f t="shared" si="61"/>
        <v>18382.606509589</v>
      </c>
      <c r="V127" s="20" t="s">
        <v>30</v>
      </c>
      <c r="W127" s="7" t="s">
        <v>454</v>
      </c>
      <c r="X127" s="7">
        <v>1200</v>
      </c>
      <c r="Y127" s="30">
        <v>0.5</v>
      </c>
      <c r="Z127" s="7">
        <f t="shared" si="65"/>
        <v>600</v>
      </c>
      <c r="AA127" s="7">
        <f t="shared" si="75"/>
        <v>8</v>
      </c>
      <c r="AB127" s="20">
        <f t="shared" si="66"/>
        <v>13.1506849315068</v>
      </c>
      <c r="AC127" s="20" t="s">
        <v>435</v>
      </c>
      <c r="AD127" s="29">
        <f t="shared" si="35"/>
        <v>21439.7024</v>
      </c>
    </row>
    <row r="128" s="1" customFormat="1" spans="1:30">
      <c r="A128" s="8">
        <v>130</v>
      </c>
      <c r="B128" s="7" t="s">
        <v>304</v>
      </c>
      <c r="C128" s="7" t="s">
        <v>415</v>
      </c>
      <c r="D128" s="31" t="s">
        <v>646</v>
      </c>
      <c r="E128" s="31" t="s">
        <v>647</v>
      </c>
      <c r="F128" s="31">
        <v>221001380</v>
      </c>
      <c r="G128" s="32" t="s">
        <v>648</v>
      </c>
      <c r="H128" s="32" t="s">
        <v>649</v>
      </c>
      <c r="I128" s="21">
        <v>44917</v>
      </c>
      <c r="J128" s="7" t="s">
        <v>441</v>
      </c>
      <c r="K128" s="7">
        <v>4480</v>
      </c>
      <c r="L128" s="7">
        <v>0</v>
      </c>
      <c r="M128" s="7">
        <f t="shared" si="76"/>
        <v>248</v>
      </c>
      <c r="N128" s="20">
        <f t="shared" si="56"/>
        <v>3043.94520547945</v>
      </c>
      <c r="O128" s="20" t="s">
        <v>30</v>
      </c>
      <c r="P128" s="7" t="s">
        <v>460</v>
      </c>
      <c r="Q128" s="7">
        <v>29088.08</v>
      </c>
      <c r="R128" s="27">
        <v>0.2</v>
      </c>
      <c r="S128" s="20">
        <f t="shared" si="59"/>
        <v>23270.464</v>
      </c>
      <c r="T128" s="7">
        <f t="shared" si="74"/>
        <v>346</v>
      </c>
      <c r="U128" s="20">
        <f t="shared" si="61"/>
        <v>22059.1247780822</v>
      </c>
      <c r="V128" s="20" t="s">
        <v>30</v>
      </c>
      <c r="W128" s="7" t="s">
        <v>454</v>
      </c>
      <c r="X128" s="7">
        <v>1200</v>
      </c>
      <c r="Y128" s="30">
        <v>0.5</v>
      </c>
      <c r="Z128" s="7">
        <f t="shared" si="65"/>
        <v>600</v>
      </c>
      <c r="AA128" s="7">
        <f t="shared" si="75"/>
        <v>8</v>
      </c>
      <c r="AB128" s="20">
        <f t="shared" si="66"/>
        <v>13.1506849315068</v>
      </c>
      <c r="AC128" s="20" t="s">
        <v>435</v>
      </c>
      <c r="AD128" s="29">
        <f t="shared" si="35"/>
        <v>25116.2206684932</v>
      </c>
    </row>
    <row r="129" s="1" customFormat="1" spans="1:30">
      <c r="A129" s="8">
        <v>131</v>
      </c>
      <c r="B129" s="7" t="s">
        <v>304</v>
      </c>
      <c r="C129" s="7" t="s">
        <v>415</v>
      </c>
      <c r="D129" s="31" t="s">
        <v>650</v>
      </c>
      <c r="E129" s="31" t="s">
        <v>651</v>
      </c>
      <c r="F129" s="31">
        <v>221001397</v>
      </c>
      <c r="G129" s="32" t="s">
        <v>652</v>
      </c>
      <c r="H129" s="32" t="s">
        <v>653</v>
      </c>
      <c r="I129" s="21">
        <v>44916</v>
      </c>
      <c r="J129" s="7" t="s">
        <v>441</v>
      </c>
      <c r="K129" s="7">
        <v>4480</v>
      </c>
      <c r="L129" s="7">
        <v>0</v>
      </c>
      <c r="M129" s="7">
        <f t="shared" si="76"/>
        <v>248</v>
      </c>
      <c r="N129" s="20">
        <f t="shared" si="56"/>
        <v>3043.94520547945</v>
      </c>
      <c r="O129" s="20" t="s">
        <v>30</v>
      </c>
      <c r="P129" s="7" t="s">
        <v>453</v>
      </c>
      <c r="Q129" s="7">
        <v>19392.06</v>
      </c>
      <c r="R129" s="27">
        <v>0.2</v>
      </c>
      <c r="S129" s="20">
        <f t="shared" si="59"/>
        <v>15513.648</v>
      </c>
      <c r="T129" s="7">
        <f>_xlfn.DAYS("2025/4/8","2024/4/30")</f>
        <v>343</v>
      </c>
      <c r="U129" s="20">
        <f t="shared" si="61"/>
        <v>14578.5788054795</v>
      </c>
      <c r="V129" s="20" t="s">
        <v>30</v>
      </c>
      <c r="W129" s="7" t="s">
        <v>454</v>
      </c>
      <c r="X129" s="7">
        <v>1200</v>
      </c>
      <c r="Y129" s="30">
        <v>0.5</v>
      </c>
      <c r="Z129" s="7">
        <f t="shared" si="65"/>
        <v>600</v>
      </c>
      <c r="AA129" s="7">
        <f t="shared" si="75"/>
        <v>8</v>
      </c>
      <c r="AB129" s="20">
        <f t="shared" si="66"/>
        <v>13.1506849315068</v>
      </c>
      <c r="AC129" s="20" t="s">
        <v>435</v>
      </c>
      <c r="AD129" s="29">
        <f t="shared" si="35"/>
        <v>17635.6746958905</v>
      </c>
    </row>
    <row r="130" s="1" customFormat="1" spans="1:30">
      <c r="A130" s="8">
        <v>132</v>
      </c>
      <c r="B130" s="7" t="s">
        <v>304</v>
      </c>
      <c r="C130" s="7" t="s">
        <v>415</v>
      </c>
      <c r="D130" s="31" t="s">
        <v>654</v>
      </c>
      <c r="E130" s="31" t="s">
        <v>655</v>
      </c>
      <c r="F130" s="31">
        <v>220416183</v>
      </c>
      <c r="G130" s="32" t="s">
        <v>656</v>
      </c>
      <c r="H130" s="32" t="s">
        <v>657</v>
      </c>
      <c r="I130" s="21">
        <v>44922</v>
      </c>
      <c r="J130" s="7" t="s">
        <v>433</v>
      </c>
      <c r="K130" s="7">
        <v>4480</v>
      </c>
      <c r="L130" s="7">
        <v>0</v>
      </c>
      <c r="M130" s="7">
        <f t="shared" ref="M130:M135" si="77">_xlfn.DAYS("2024/12/20","2024/4/30")</f>
        <v>234</v>
      </c>
      <c r="N130" s="20">
        <f t="shared" si="56"/>
        <v>2872.1095890411</v>
      </c>
      <c r="O130" s="20" t="s">
        <v>30</v>
      </c>
      <c r="P130" s="7" t="s">
        <v>460</v>
      </c>
      <c r="Q130" s="7">
        <v>19392.06</v>
      </c>
      <c r="R130" s="27">
        <v>0.2</v>
      </c>
      <c r="S130" s="20">
        <f t="shared" si="59"/>
        <v>15513.648</v>
      </c>
      <c r="T130" s="7">
        <f t="shared" ref="T130:T135" si="78">_xlfn.DAYS("2025/4/11","2024/4/30")</f>
        <v>346</v>
      </c>
      <c r="U130" s="20">
        <f t="shared" si="61"/>
        <v>14706.0882410959</v>
      </c>
      <c r="V130" s="20" t="s">
        <v>30</v>
      </c>
      <c r="W130" s="7" t="s">
        <v>454</v>
      </c>
      <c r="X130" s="7">
        <v>1200</v>
      </c>
      <c r="Y130" s="30">
        <v>0.5</v>
      </c>
      <c r="Z130" s="7">
        <f t="shared" si="65"/>
        <v>600</v>
      </c>
      <c r="AA130" s="7">
        <f t="shared" si="75"/>
        <v>8</v>
      </c>
      <c r="AB130" s="20">
        <f t="shared" si="66"/>
        <v>13.1506849315068</v>
      </c>
      <c r="AC130" s="20" t="s">
        <v>435</v>
      </c>
      <c r="AD130" s="29">
        <f t="shared" si="35"/>
        <v>17591.3485150685</v>
      </c>
    </row>
    <row r="131" s="1" customFormat="1" spans="1:30">
      <c r="A131" s="8">
        <v>133</v>
      </c>
      <c r="B131" s="7" t="s">
        <v>304</v>
      </c>
      <c r="C131" s="7" t="s">
        <v>415</v>
      </c>
      <c r="D131" s="31" t="s">
        <v>658</v>
      </c>
      <c r="E131" s="31" t="s">
        <v>659</v>
      </c>
      <c r="F131" s="31">
        <v>221001396</v>
      </c>
      <c r="G131" s="32" t="s">
        <v>660</v>
      </c>
      <c r="H131" s="32" t="s">
        <v>661</v>
      </c>
      <c r="I131" s="21">
        <v>44925</v>
      </c>
      <c r="J131" s="7" t="s">
        <v>521</v>
      </c>
      <c r="K131" s="7">
        <v>4480</v>
      </c>
      <c r="L131" s="7">
        <v>0</v>
      </c>
      <c r="M131" s="7">
        <f>_xlfn.DAYS("2025/1/19","2024/4/30")</f>
        <v>264</v>
      </c>
      <c r="N131" s="20">
        <f t="shared" si="56"/>
        <v>3240.32876712329</v>
      </c>
      <c r="O131" s="20" t="s">
        <v>30</v>
      </c>
      <c r="P131" s="7" t="s">
        <v>453</v>
      </c>
      <c r="Q131" s="7">
        <v>19392.06</v>
      </c>
      <c r="R131" s="27">
        <v>0.2</v>
      </c>
      <c r="S131" s="20">
        <f t="shared" si="59"/>
        <v>15513.648</v>
      </c>
      <c r="T131" s="7">
        <f>_xlfn.DAYS("2025/4/8","2024/4/30")</f>
        <v>343</v>
      </c>
      <c r="U131" s="20">
        <f t="shared" si="61"/>
        <v>14578.5788054795</v>
      </c>
      <c r="V131" s="20" t="s">
        <v>30</v>
      </c>
      <c r="W131" s="7" t="s">
        <v>454</v>
      </c>
      <c r="X131" s="7">
        <v>1200</v>
      </c>
      <c r="Y131" s="30">
        <v>0.5</v>
      </c>
      <c r="Z131" s="7">
        <f t="shared" si="65"/>
        <v>600</v>
      </c>
      <c r="AA131" s="7">
        <f t="shared" si="75"/>
        <v>8</v>
      </c>
      <c r="AB131" s="20">
        <f t="shared" si="66"/>
        <v>13.1506849315068</v>
      </c>
      <c r="AC131" s="20" t="s">
        <v>435</v>
      </c>
      <c r="AD131" s="29">
        <f t="shared" ref="AD131:AD135" si="79">N131+U131+AB131</f>
        <v>17832.0582575343</v>
      </c>
    </row>
    <row r="132" s="1" customFormat="1" spans="1:30">
      <c r="A132" s="8">
        <v>134</v>
      </c>
      <c r="B132" s="7" t="s">
        <v>304</v>
      </c>
      <c r="C132" s="7" t="s">
        <v>415</v>
      </c>
      <c r="D132" s="31" t="s">
        <v>662</v>
      </c>
      <c r="E132" s="31" t="s">
        <v>663</v>
      </c>
      <c r="F132" s="31">
        <v>220417006</v>
      </c>
      <c r="G132" s="32" t="s">
        <v>664</v>
      </c>
      <c r="H132" s="32" t="s">
        <v>665</v>
      </c>
      <c r="I132" s="21">
        <v>44922</v>
      </c>
      <c r="J132" s="7" t="s">
        <v>433</v>
      </c>
      <c r="K132" s="7">
        <v>4480</v>
      </c>
      <c r="L132" s="7">
        <v>0</v>
      </c>
      <c r="M132" s="7">
        <f t="shared" si="77"/>
        <v>234</v>
      </c>
      <c r="N132" s="20">
        <f t="shared" si="56"/>
        <v>2872.1095890411</v>
      </c>
      <c r="O132" s="20" t="s">
        <v>30</v>
      </c>
      <c r="P132" s="7" t="s">
        <v>460</v>
      </c>
      <c r="Q132" s="7">
        <v>24240.07</v>
      </c>
      <c r="R132" s="27">
        <v>0.2</v>
      </c>
      <c r="S132" s="20">
        <f t="shared" si="59"/>
        <v>19392.056</v>
      </c>
      <c r="T132" s="7">
        <f t="shared" si="78"/>
        <v>346</v>
      </c>
      <c r="U132" s="20">
        <f t="shared" si="61"/>
        <v>18382.606509589</v>
      </c>
      <c r="V132" s="20" t="s">
        <v>30</v>
      </c>
      <c r="W132" s="7" t="s">
        <v>454</v>
      </c>
      <c r="X132" s="7">
        <v>1200</v>
      </c>
      <c r="Y132" s="30">
        <v>0.5</v>
      </c>
      <c r="Z132" s="7">
        <f t="shared" si="65"/>
        <v>600</v>
      </c>
      <c r="AA132" s="7">
        <f t="shared" si="75"/>
        <v>8</v>
      </c>
      <c r="AB132" s="20">
        <f t="shared" si="66"/>
        <v>13.1506849315068</v>
      </c>
      <c r="AC132" s="20" t="s">
        <v>435</v>
      </c>
      <c r="AD132" s="29">
        <f t="shared" si="79"/>
        <v>21267.8667835616</v>
      </c>
    </row>
    <row r="133" s="1" customFormat="1" spans="1:30">
      <c r="A133" s="8">
        <v>135</v>
      </c>
      <c r="B133" s="7" t="s">
        <v>304</v>
      </c>
      <c r="C133" s="7" t="s">
        <v>415</v>
      </c>
      <c r="D133" s="31" t="s">
        <v>666</v>
      </c>
      <c r="E133" s="31" t="s">
        <v>667</v>
      </c>
      <c r="F133" s="31">
        <v>220417203</v>
      </c>
      <c r="G133" s="32" t="s">
        <v>668</v>
      </c>
      <c r="H133" s="32" t="s">
        <v>669</v>
      </c>
      <c r="I133" s="21">
        <v>44922</v>
      </c>
      <c r="J133" s="7" t="s">
        <v>447</v>
      </c>
      <c r="K133" s="7">
        <v>4480</v>
      </c>
      <c r="L133" s="7">
        <v>0</v>
      </c>
      <c r="M133" s="7">
        <f>_xlfn.DAYS("2024/12/30","2024/4/30")</f>
        <v>244</v>
      </c>
      <c r="N133" s="20">
        <f t="shared" si="56"/>
        <v>2994.84931506849</v>
      </c>
      <c r="O133" s="20" t="s">
        <v>30</v>
      </c>
      <c r="P133" s="7" t="s">
        <v>434</v>
      </c>
      <c r="Q133" s="7">
        <v>19392.06</v>
      </c>
      <c r="R133" s="27">
        <v>0.2</v>
      </c>
      <c r="S133" s="20">
        <f t="shared" si="59"/>
        <v>15513.648</v>
      </c>
      <c r="T133" s="7">
        <f>_xlfn.DAYS("2025/3/31","2024/4/30")</f>
        <v>335</v>
      </c>
      <c r="U133" s="20">
        <f t="shared" si="61"/>
        <v>14238.5536438356</v>
      </c>
      <c r="V133" s="20" t="s">
        <v>30</v>
      </c>
      <c r="W133" s="7" t="s">
        <v>33</v>
      </c>
      <c r="X133" s="7">
        <v>0</v>
      </c>
      <c r="Y133" s="30">
        <v>0</v>
      </c>
      <c r="Z133" s="7">
        <f t="shared" si="65"/>
        <v>0</v>
      </c>
      <c r="AA133" s="7">
        <v>0</v>
      </c>
      <c r="AB133" s="20">
        <f t="shared" si="66"/>
        <v>0</v>
      </c>
      <c r="AC133" s="20" t="s">
        <v>435</v>
      </c>
      <c r="AD133" s="29">
        <f t="shared" si="79"/>
        <v>17233.4029589041</v>
      </c>
    </row>
    <row r="134" s="1" customFormat="1" spans="1:30">
      <c r="A134" s="8">
        <v>136</v>
      </c>
      <c r="B134" s="7" t="s">
        <v>304</v>
      </c>
      <c r="C134" s="7" t="s">
        <v>415</v>
      </c>
      <c r="D134" s="31" t="s">
        <v>670</v>
      </c>
      <c r="E134" s="31" t="s">
        <v>671</v>
      </c>
      <c r="F134" s="31">
        <v>220417265</v>
      </c>
      <c r="G134" s="32" t="s">
        <v>672</v>
      </c>
      <c r="H134" s="32" t="s">
        <v>673</v>
      </c>
      <c r="I134" s="21">
        <v>44917</v>
      </c>
      <c r="J134" s="7" t="s">
        <v>447</v>
      </c>
      <c r="K134" s="7">
        <v>4480</v>
      </c>
      <c r="L134" s="7">
        <v>0</v>
      </c>
      <c r="M134" s="7">
        <f>_xlfn.DAYS("2024/12/30","2024/4/30")</f>
        <v>244</v>
      </c>
      <c r="N134" s="20">
        <f t="shared" si="56"/>
        <v>2994.84931506849</v>
      </c>
      <c r="O134" s="20" t="s">
        <v>30</v>
      </c>
      <c r="P134" s="7" t="s">
        <v>460</v>
      </c>
      <c r="Q134" s="7">
        <v>19392.06</v>
      </c>
      <c r="R134" s="27">
        <v>0.2</v>
      </c>
      <c r="S134" s="20">
        <f t="shared" si="59"/>
        <v>15513.648</v>
      </c>
      <c r="T134" s="7">
        <f t="shared" si="78"/>
        <v>346</v>
      </c>
      <c r="U134" s="20">
        <f t="shared" si="61"/>
        <v>14706.0882410959</v>
      </c>
      <c r="V134" s="20" t="s">
        <v>30</v>
      </c>
      <c r="W134" s="7" t="s">
        <v>454</v>
      </c>
      <c r="X134" s="7">
        <v>1200</v>
      </c>
      <c r="Y134" s="30">
        <v>0.5</v>
      </c>
      <c r="Z134" s="7">
        <f t="shared" si="65"/>
        <v>600</v>
      </c>
      <c r="AA134" s="7">
        <f>_xlfn.DAYS("2024/5/8","2024/4/30")</f>
        <v>8</v>
      </c>
      <c r="AB134" s="20">
        <f t="shared" si="66"/>
        <v>13.1506849315068</v>
      </c>
      <c r="AC134" s="20" t="s">
        <v>435</v>
      </c>
      <c r="AD134" s="29">
        <f t="shared" si="79"/>
        <v>17714.0882410959</v>
      </c>
    </row>
    <row r="135" s="1" customFormat="1" spans="1:30">
      <c r="A135" s="8">
        <v>137</v>
      </c>
      <c r="B135" s="7" t="s">
        <v>304</v>
      </c>
      <c r="C135" s="7" t="s">
        <v>415</v>
      </c>
      <c r="D135" s="31" t="s">
        <v>674</v>
      </c>
      <c r="E135" s="31" t="s">
        <v>675</v>
      </c>
      <c r="F135" s="31" t="s">
        <v>676</v>
      </c>
      <c r="G135" s="32" t="s">
        <v>677</v>
      </c>
      <c r="H135" s="32" t="s">
        <v>678</v>
      </c>
      <c r="I135" s="21">
        <v>44917</v>
      </c>
      <c r="J135" s="7" t="s">
        <v>433</v>
      </c>
      <c r="K135" s="7">
        <v>4480</v>
      </c>
      <c r="L135" s="7">
        <v>0</v>
      </c>
      <c r="M135" s="7">
        <f t="shared" si="77"/>
        <v>234</v>
      </c>
      <c r="N135" s="20">
        <f t="shared" si="56"/>
        <v>2872.1095890411</v>
      </c>
      <c r="O135" s="20" t="s">
        <v>30</v>
      </c>
      <c r="P135" s="7" t="s">
        <v>460</v>
      </c>
      <c r="Q135" s="7">
        <v>29088.08</v>
      </c>
      <c r="R135" s="27">
        <v>0.2</v>
      </c>
      <c r="S135" s="20">
        <f t="shared" si="59"/>
        <v>23270.464</v>
      </c>
      <c r="T135" s="7">
        <f t="shared" si="78"/>
        <v>346</v>
      </c>
      <c r="U135" s="20">
        <f t="shared" si="61"/>
        <v>22059.1247780822</v>
      </c>
      <c r="V135" s="20" t="s">
        <v>30</v>
      </c>
      <c r="W135" s="7" t="s">
        <v>454</v>
      </c>
      <c r="X135" s="7">
        <v>1200</v>
      </c>
      <c r="Y135" s="30">
        <v>0.5</v>
      </c>
      <c r="Z135" s="7">
        <f t="shared" si="65"/>
        <v>600</v>
      </c>
      <c r="AA135" s="7">
        <f>_xlfn.DAYS("2024/5/8","2024/4/30")</f>
        <v>8</v>
      </c>
      <c r="AB135" s="20">
        <f t="shared" si="66"/>
        <v>13.1506849315068</v>
      </c>
      <c r="AC135" s="20" t="s">
        <v>435</v>
      </c>
      <c r="AD135" s="29">
        <f t="shared" si="79"/>
        <v>24944.3850520548</v>
      </c>
    </row>
    <row r="136" s="1" customFormat="1" spans="1:30">
      <c r="A136" s="8">
        <v>138</v>
      </c>
      <c r="B136" s="7" t="s">
        <v>22</v>
      </c>
      <c r="C136" s="7"/>
      <c r="D136" s="31"/>
      <c r="E136" s="31"/>
      <c r="F136" s="31"/>
      <c r="G136" s="32" t="s">
        <v>679</v>
      </c>
      <c r="H136" s="32" t="s">
        <v>680</v>
      </c>
      <c r="I136" s="21">
        <v>44311</v>
      </c>
      <c r="J136" s="28"/>
      <c r="K136" s="7"/>
      <c r="L136" s="7"/>
      <c r="M136" s="7"/>
      <c r="N136" s="20"/>
      <c r="O136" s="20"/>
      <c r="P136" s="7"/>
      <c r="Q136" s="7"/>
      <c r="R136" s="27"/>
      <c r="S136" s="20"/>
      <c r="T136" s="7"/>
      <c r="U136" s="20"/>
      <c r="V136" s="20"/>
      <c r="W136" s="7"/>
      <c r="X136" s="7"/>
      <c r="Y136" s="7"/>
      <c r="Z136" s="7"/>
      <c r="AA136" s="7"/>
      <c r="AB136" s="20"/>
      <c r="AC136" s="20"/>
      <c r="AD136" s="38"/>
    </row>
    <row r="137" s="1" customFormat="1" spans="1:30">
      <c r="A137" s="8">
        <v>139</v>
      </c>
      <c r="B137" s="7" t="s">
        <v>64</v>
      </c>
      <c r="C137" s="7"/>
      <c r="D137" s="31"/>
      <c r="E137" s="31"/>
      <c r="F137" s="31"/>
      <c r="G137" s="32" t="s">
        <v>681</v>
      </c>
      <c r="H137" s="32" t="s">
        <v>682</v>
      </c>
      <c r="I137" s="21">
        <v>44021</v>
      </c>
      <c r="J137" s="28"/>
      <c r="K137" s="7"/>
      <c r="L137" s="7"/>
      <c r="M137" s="7"/>
      <c r="N137" s="20"/>
      <c r="O137" s="20"/>
      <c r="P137" s="7"/>
      <c r="Q137" s="7"/>
      <c r="R137" s="27"/>
      <c r="S137" s="20"/>
      <c r="T137" s="7"/>
      <c r="U137" s="20"/>
      <c r="V137" s="20"/>
      <c r="W137" s="7"/>
      <c r="X137" s="7"/>
      <c r="Y137" s="7"/>
      <c r="Z137" s="7"/>
      <c r="AA137" s="7"/>
      <c r="AB137" s="20"/>
      <c r="AC137" s="20"/>
      <c r="AD137" s="38"/>
    </row>
    <row r="138" s="1" customFormat="1" spans="1:30">
      <c r="A138" s="7"/>
      <c r="B138" s="7"/>
      <c r="C138" s="7"/>
      <c r="D138" s="31"/>
      <c r="E138" s="31"/>
      <c r="F138" s="31"/>
      <c r="G138" s="32" t="s">
        <v>683</v>
      </c>
      <c r="H138" s="32"/>
      <c r="I138" s="21"/>
      <c r="J138" s="28"/>
      <c r="K138" s="7"/>
      <c r="L138" s="7"/>
      <c r="M138" s="7"/>
      <c r="N138" s="20"/>
      <c r="O138" s="20"/>
      <c r="P138" s="7"/>
      <c r="Q138" s="7"/>
      <c r="R138" s="27"/>
      <c r="S138" s="20"/>
      <c r="T138" s="7"/>
      <c r="U138" s="20"/>
      <c r="V138" s="20"/>
      <c r="W138" s="7"/>
      <c r="X138" s="7"/>
      <c r="Y138" s="7"/>
      <c r="Z138" s="7"/>
      <c r="AA138" s="7"/>
      <c r="AB138" s="20"/>
      <c r="AC138" s="20"/>
      <c r="AD138" s="38"/>
    </row>
    <row r="139" s="2" customFormat="1" spans="1:30">
      <c r="A139" s="34"/>
      <c r="B139" s="35" t="s">
        <v>9</v>
      </c>
      <c r="C139" s="36"/>
      <c r="D139" s="36"/>
      <c r="E139" s="36"/>
      <c r="F139" s="36"/>
      <c r="G139" s="36"/>
      <c r="H139" s="36"/>
      <c r="I139" s="36"/>
      <c r="J139" s="37"/>
      <c r="K139" s="34">
        <f>SUM(K3:K138)</f>
        <v>577920</v>
      </c>
      <c r="L139" s="34">
        <f>SUM(L3:L138)</f>
        <v>54473.1599999999</v>
      </c>
      <c r="M139" s="34"/>
      <c r="N139" s="34">
        <f>SUM(N3:N138)</f>
        <v>308817.082191781</v>
      </c>
      <c r="O139" s="34"/>
      <c r="P139" s="34"/>
      <c r="Q139" s="34">
        <f>SUM(Q3:Q138)</f>
        <v>2656427.55777778</v>
      </c>
      <c r="R139" s="34"/>
      <c r="S139" s="34">
        <f>SUM(S3:S138)</f>
        <v>2213618.88101111</v>
      </c>
      <c r="T139" s="34"/>
      <c r="U139" s="34">
        <f>SUM(U3:U138)</f>
        <v>1295033.82042368</v>
      </c>
      <c r="V139" s="34"/>
      <c r="W139" s="34"/>
      <c r="X139" s="34">
        <f>SUM(X3:X138)</f>
        <v>126000</v>
      </c>
      <c r="Y139" s="34"/>
      <c r="Z139" s="34">
        <f>SUM(Z3:Z138)</f>
        <v>63000</v>
      </c>
      <c r="AA139" s="34"/>
      <c r="AB139" s="34">
        <f>SUM(AB3:AB138)</f>
        <v>12511.2328767123</v>
      </c>
      <c r="AC139" s="34"/>
      <c r="AD139" s="39">
        <f>SUM(AD3:AD138)</f>
        <v>1616362.13549218</v>
      </c>
    </row>
    <row r="140" s="1" customFormat="1" spans="1:22">
      <c r="A140" s="3"/>
      <c r="B140" s="3"/>
      <c r="C140" s="3"/>
      <c r="I140" s="3"/>
      <c r="J140" s="3"/>
      <c r="K140" s="3"/>
      <c r="L140" s="3"/>
      <c r="N140" s="4"/>
      <c r="O140" s="4"/>
      <c r="Q140" s="3"/>
      <c r="R140" s="5"/>
      <c r="S140" s="4"/>
      <c r="U140" s="3"/>
      <c r="V140" s="3"/>
    </row>
  </sheetData>
  <mergeCells count="11">
    <mergeCell ref="D1:F1"/>
    <mergeCell ref="G1:H1"/>
    <mergeCell ref="J1:O1"/>
    <mergeCell ref="P1:V1"/>
    <mergeCell ref="W1:AC1"/>
    <mergeCell ref="B139:I139"/>
    <mergeCell ref="A1:A2"/>
    <mergeCell ref="B1:B2"/>
    <mergeCell ref="C1:C2"/>
    <mergeCell ref="I1:I2"/>
    <mergeCell ref="AD1:A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9"/>
  <sheetViews>
    <sheetView tabSelected="1" workbookViewId="0">
      <selection activeCell="U18" sqref="T18:U18"/>
    </sheetView>
  </sheetViews>
  <sheetFormatPr defaultColWidth="9" defaultRowHeight="13.5"/>
  <cols>
    <col min="17" max="17" width="9.375"/>
    <col min="19" max="19" width="11.5"/>
  </cols>
  <sheetData>
    <row r="1" spans="1:30">
      <c r="A1" t="s">
        <v>0</v>
      </c>
      <c r="B1" t="s">
        <v>1</v>
      </c>
      <c r="C1" t="s">
        <v>2</v>
      </c>
      <c r="D1" t="s">
        <v>3</v>
      </c>
      <c r="G1" t="s">
        <v>4</v>
      </c>
      <c r="I1" t="s">
        <v>5</v>
      </c>
      <c r="J1" t="s">
        <v>6</v>
      </c>
      <c r="P1" t="s">
        <v>7</v>
      </c>
      <c r="W1" t="s">
        <v>8</v>
      </c>
      <c r="AD1" t="s">
        <v>9</v>
      </c>
    </row>
    <row r="2" spans="4:29">
      <c r="D2" t="s">
        <v>10</v>
      </c>
      <c r="E2" t="s">
        <v>11</v>
      </c>
      <c r="F2" t="s">
        <v>12</v>
      </c>
      <c r="G2" t="s">
        <v>10</v>
      </c>
      <c r="H2" t="s">
        <v>11</v>
      </c>
      <c r="J2" t="s">
        <v>13</v>
      </c>
      <c r="K2" t="s">
        <v>6</v>
      </c>
      <c r="L2" t="s">
        <v>14</v>
      </c>
      <c r="M2" t="s">
        <v>15</v>
      </c>
      <c r="N2" t="s">
        <v>16</v>
      </c>
      <c r="O2" t="s">
        <v>17</v>
      </c>
      <c r="P2" t="s">
        <v>13</v>
      </c>
      <c r="Q2" t="s">
        <v>18</v>
      </c>
      <c r="R2" t="s">
        <v>19</v>
      </c>
      <c r="S2" t="s">
        <v>20</v>
      </c>
      <c r="T2" t="s">
        <v>15</v>
      </c>
      <c r="U2" t="s">
        <v>16</v>
      </c>
      <c r="V2" t="s">
        <v>17</v>
      </c>
      <c r="W2" t="s">
        <v>13</v>
      </c>
      <c r="X2" t="s">
        <v>21</v>
      </c>
      <c r="Y2" t="s">
        <v>19</v>
      </c>
      <c r="Z2" t="s">
        <v>20</v>
      </c>
      <c r="AA2" t="s">
        <v>15</v>
      </c>
      <c r="AB2" t="s">
        <v>16</v>
      </c>
      <c r="AC2" t="s">
        <v>17</v>
      </c>
    </row>
    <row r="3" spans="1:30">
      <c r="A3">
        <v>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27</v>
      </c>
      <c r="H3" t="s">
        <v>28</v>
      </c>
      <c r="I3">
        <v>44311</v>
      </c>
      <c r="J3" t="s">
        <v>29</v>
      </c>
      <c r="K3">
        <v>3136</v>
      </c>
      <c r="L3">
        <v>745.08</v>
      </c>
      <c r="M3">
        <v>355</v>
      </c>
      <c r="N3">
        <v>3774.74904109589</v>
      </c>
      <c r="O3" t="s">
        <v>30</v>
      </c>
      <c r="P3" t="s">
        <v>31</v>
      </c>
      <c r="Q3">
        <v>0</v>
      </c>
      <c r="R3">
        <v>0</v>
      </c>
      <c r="S3">
        <v>0</v>
      </c>
      <c r="T3">
        <v>0</v>
      </c>
      <c r="U3">
        <v>0</v>
      </c>
      <c r="V3" t="s">
        <v>32</v>
      </c>
      <c r="W3" t="s">
        <v>33</v>
      </c>
      <c r="X3">
        <v>0</v>
      </c>
      <c r="Y3">
        <v>0</v>
      </c>
      <c r="Z3">
        <v>0</v>
      </c>
      <c r="AA3">
        <v>0</v>
      </c>
      <c r="AB3">
        <v>0</v>
      </c>
      <c r="AC3" t="s">
        <v>32</v>
      </c>
      <c r="AD3">
        <v>3774.74904109589</v>
      </c>
    </row>
    <row r="4" spans="1:30">
      <c r="A4">
        <v>2</v>
      </c>
      <c r="B4" t="s">
        <v>22</v>
      </c>
      <c r="C4" t="s">
        <v>23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>
        <v>44311</v>
      </c>
      <c r="J4" t="s">
        <v>29</v>
      </c>
      <c r="K4">
        <v>4928</v>
      </c>
      <c r="L4">
        <v>745.08</v>
      </c>
      <c r="M4">
        <v>355</v>
      </c>
      <c r="N4">
        <v>5517.65315068493</v>
      </c>
      <c r="O4" t="s">
        <v>30</v>
      </c>
      <c r="P4" t="s">
        <v>31</v>
      </c>
      <c r="Q4">
        <v>0</v>
      </c>
      <c r="R4">
        <v>0</v>
      </c>
      <c r="S4">
        <v>0</v>
      </c>
      <c r="T4">
        <v>0</v>
      </c>
      <c r="U4">
        <v>0</v>
      </c>
      <c r="V4" t="s">
        <v>32</v>
      </c>
      <c r="W4" t="s">
        <v>33</v>
      </c>
      <c r="X4">
        <v>0</v>
      </c>
      <c r="Y4">
        <v>0</v>
      </c>
      <c r="Z4">
        <v>0</v>
      </c>
      <c r="AA4">
        <v>0</v>
      </c>
      <c r="AB4">
        <v>0</v>
      </c>
      <c r="AC4" t="s">
        <v>32</v>
      </c>
      <c r="AD4">
        <v>5517.65315068493</v>
      </c>
    </row>
    <row r="5" spans="1:30">
      <c r="A5">
        <v>3</v>
      </c>
      <c r="B5" t="s">
        <v>22</v>
      </c>
      <c r="C5" t="s">
        <v>23</v>
      </c>
      <c r="D5" t="s">
        <v>39</v>
      </c>
      <c r="E5" t="s">
        <v>40</v>
      </c>
      <c r="F5" t="s">
        <v>41</v>
      </c>
      <c r="G5" t="s">
        <v>42</v>
      </c>
      <c r="H5" t="s">
        <v>43</v>
      </c>
      <c r="I5">
        <v>44311</v>
      </c>
      <c r="J5" t="s">
        <v>29</v>
      </c>
      <c r="K5">
        <v>3136</v>
      </c>
      <c r="L5">
        <v>745.08</v>
      </c>
      <c r="M5">
        <v>355</v>
      </c>
      <c r="N5">
        <v>3774.74904109589</v>
      </c>
      <c r="O5" t="s">
        <v>30</v>
      </c>
      <c r="P5" t="s">
        <v>31</v>
      </c>
      <c r="Q5">
        <v>0</v>
      </c>
      <c r="R5">
        <v>0</v>
      </c>
      <c r="S5">
        <v>0</v>
      </c>
      <c r="T5">
        <v>0</v>
      </c>
      <c r="U5">
        <v>0</v>
      </c>
      <c r="V5" t="s">
        <v>32</v>
      </c>
      <c r="W5" t="s">
        <v>33</v>
      </c>
      <c r="X5">
        <v>0</v>
      </c>
      <c r="Y5">
        <v>0</v>
      </c>
      <c r="Z5">
        <v>0</v>
      </c>
      <c r="AA5">
        <v>0</v>
      </c>
      <c r="AB5">
        <v>0</v>
      </c>
      <c r="AC5" t="s">
        <v>32</v>
      </c>
      <c r="AD5">
        <v>3774.74904109589</v>
      </c>
    </row>
    <row r="6" spans="1:30">
      <c r="A6">
        <v>4</v>
      </c>
      <c r="B6" t="s">
        <v>22</v>
      </c>
      <c r="C6" t="s">
        <v>23</v>
      </c>
      <c r="D6" t="s">
        <v>44</v>
      </c>
      <c r="E6" t="s">
        <v>45</v>
      </c>
      <c r="F6" t="s">
        <v>46</v>
      </c>
      <c r="G6" t="s">
        <v>47</v>
      </c>
      <c r="H6" t="s">
        <v>48</v>
      </c>
      <c r="I6">
        <v>44311</v>
      </c>
      <c r="J6" t="s">
        <v>29</v>
      </c>
      <c r="K6">
        <v>3136</v>
      </c>
      <c r="L6">
        <v>745.08</v>
      </c>
      <c r="M6">
        <v>355</v>
      </c>
      <c r="N6">
        <v>3774.74904109589</v>
      </c>
      <c r="O6" t="s">
        <v>30</v>
      </c>
      <c r="P6" t="s">
        <v>29</v>
      </c>
      <c r="Q6">
        <v>16313.0488888889</v>
      </c>
      <c r="R6">
        <v>0.15</v>
      </c>
      <c r="S6">
        <v>13866.0915555556</v>
      </c>
      <c r="T6">
        <v>355</v>
      </c>
      <c r="U6">
        <v>13486.1986362253</v>
      </c>
      <c r="V6" t="s">
        <v>30</v>
      </c>
      <c r="W6" t="s">
        <v>33</v>
      </c>
      <c r="X6">
        <v>0</v>
      </c>
      <c r="Y6">
        <v>0</v>
      </c>
      <c r="Z6">
        <v>0</v>
      </c>
      <c r="AA6">
        <v>0</v>
      </c>
      <c r="AB6">
        <v>0</v>
      </c>
      <c r="AC6" t="s">
        <v>32</v>
      </c>
      <c r="AD6">
        <v>17260.9476773212</v>
      </c>
    </row>
    <row r="7" spans="1:30">
      <c r="A7">
        <v>5</v>
      </c>
      <c r="B7" t="s">
        <v>22</v>
      </c>
      <c r="C7" t="s">
        <v>23</v>
      </c>
      <c r="D7" t="s">
        <v>49</v>
      </c>
      <c r="E7" t="s">
        <v>50</v>
      </c>
      <c r="F7" t="s">
        <v>51</v>
      </c>
      <c r="G7" t="s">
        <v>52</v>
      </c>
      <c r="H7" t="s">
        <v>53</v>
      </c>
      <c r="I7">
        <v>44311</v>
      </c>
      <c r="J7" t="s">
        <v>29</v>
      </c>
      <c r="K7">
        <v>4480</v>
      </c>
      <c r="L7">
        <v>745.08</v>
      </c>
      <c r="M7">
        <v>355</v>
      </c>
      <c r="N7">
        <v>5081.92712328767</v>
      </c>
      <c r="O7" t="s">
        <v>30</v>
      </c>
      <c r="P7" t="s">
        <v>29</v>
      </c>
      <c r="Q7">
        <v>21750.73</v>
      </c>
      <c r="R7">
        <v>0.15</v>
      </c>
      <c r="S7">
        <v>18488.1205</v>
      </c>
      <c r="T7">
        <v>355</v>
      </c>
      <c r="U7">
        <v>17981.5966506849</v>
      </c>
      <c r="V7" t="s">
        <v>30</v>
      </c>
      <c r="W7" t="s">
        <v>33</v>
      </c>
      <c r="X7">
        <v>0</v>
      </c>
      <c r="Y7">
        <v>0</v>
      </c>
      <c r="Z7">
        <v>0</v>
      </c>
      <c r="AA7">
        <v>0</v>
      </c>
      <c r="AB7">
        <v>0</v>
      </c>
      <c r="AC7" t="s">
        <v>32</v>
      </c>
      <c r="AD7">
        <v>23063.5237739726</v>
      </c>
    </row>
    <row r="8" spans="1:30">
      <c r="A8">
        <v>6</v>
      </c>
      <c r="B8" t="s">
        <v>22</v>
      </c>
      <c r="C8" t="s">
        <v>23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>
        <v>44311</v>
      </c>
      <c r="J8" t="s">
        <v>29</v>
      </c>
      <c r="K8">
        <v>4928</v>
      </c>
      <c r="L8">
        <v>745.08</v>
      </c>
      <c r="M8">
        <v>355</v>
      </c>
      <c r="N8">
        <v>5517.65315068493</v>
      </c>
      <c r="O8" t="s">
        <v>30</v>
      </c>
      <c r="P8" t="s">
        <v>31</v>
      </c>
      <c r="Q8">
        <v>0</v>
      </c>
      <c r="R8">
        <v>0</v>
      </c>
      <c r="S8">
        <v>0</v>
      </c>
      <c r="T8">
        <v>0</v>
      </c>
      <c r="U8">
        <v>0</v>
      </c>
      <c r="V8" t="s">
        <v>32</v>
      </c>
      <c r="W8" t="s">
        <v>33</v>
      </c>
      <c r="X8">
        <v>0</v>
      </c>
      <c r="Y8">
        <v>0</v>
      </c>
      <c r="Z8">
        <v>0</v>
      </c>
      <c r="AA8">
        <v>0</v>
      </c>
      <c r="AB8">
        <v>0</v>
      </c>
      <c r="AC8" t="s">
        <v>32</v>
      </c>
      <c r="AD8">
        <v>5517.65315068493</v>
      </c>
    </row>
    <row r="9" spans="1:30">
      <c r="A9">
        <v>7</v>
      </c>
      <c r="B9" t="s">
        <v>22</v>
      </c>
      <c r="C9" t="s">
        <v>23</v>
      </c>
      <c r="D9" t="s">
        <v>59</v>
      </c>
      <c r="E9" t="s">
        <v>60</v>
      </c>
      <c r="F9" t="s">
        <v>61</v>
      </c>
      <c r="G9" t="s">
        <v>62</v>
      </c>
      <c r="H9" t="s">
        <v>63</v>
      </c>
      <c r="I9">
        <v>44311</v>
      </c>
      <c r="J9" t="s">
        <v>29</v>
      </c>
      <c r="K9">
        <v>3136</v>
      </c>
      <c r="L9">
        <v>745.08</v>
      </c>
      <c r="M9">
        <v>355</v>
      </c>
      <c r="N9">
        <v>3774.74904109589</v>
      </c>
      <c r="O9" t="s">
        <v>30</v>
      </c>
      <c r="P9" t="s">
        <v>29</v>
      </c>
      <c r="Q9">
        <v>16313.0488888889</v>
      </c>
      <c r="R9">
        <v>0.15</v>
      </c>
      <c r="S9">
        <v>13866.0915555556</v>
      </c>
      <c r="T9">
        <v>355</v>
      </c>
      <c r="U9">
        <v>13486.1986362253</v>
      </c>
      <c r="V9" t="s">
        <v>30</v>
      </c>
      <c r="W9" t="s">
        <v>33</v>
      </c>
      <c r="X9">
        <v>0</v>
      </c>
      <c r="Y9">
        <v>0</v>
      </c>
      <c r="Z9">
        <v>0</v>
      </c>
      <c r="AA9">
        <v>0</v>
      </c>
      <c r="AB9">
        <v>0</v>
      </c>
      <c r="AC9" t="s">
        <v>32</v>
      </c>
      <c r="AD9">
        <v>17260.9476773212</v>
      </c>
    </row>
    <row r="10" spans="1:30">
      <c r="A10">
        <v>8</v>
      </c>
      <c r="B10" t="s">
        <v>64</v>
      </c>
      <c r="C10" t="s">
        <v>23</v>
      </c>
      <c r="D10" t="s">
        <v>65</v>
      </c>
      <c r="E10" t="s">
        <v>66</v>
      </c>
      <c r="F10">
        <v>77436778</v>
      </c>
      <c r="G10" t="s">
        <v>67</v>
      </c>
      <c r="H10" t="s">
        <v>68</v>
      </c>
      <c r="I10">
        <v>44432</v>
      </c>
      <c r="J10" t="s">
        <v>69</v>
      </c>
      <c r="K10">
        <v>4480</v>
      </c>
      <c r="L10">
        <v>688.8</v>
      </c>
      <c r="M10">
        <v>101</v>
      </c>
      <c r="N10">
        <v>1430.27068493151</v>
      </c>
      <c r="O10" t="s">
        <v>30</v>
      </c>
      <c r="P10" t="s">
        <v>70</v>
      </c>
      <c r="Q10">
        <v>18801.97</v>
      </c>
      <c r="R10">
        <v>0.14</v>
      </c>
      <c r="S10">
        <v>16169.6942</v>
      </c>
      <c r="T10">
        <v>102</v>
      </c>
      <c r="U10">
        <v>4518.65426958904</v>
      </c>
      <c r="V10" t="s">
        <v>30</v>
      </c>
      <c r="W10" t="s">
        <v>71</v>
      </c>
      <c r="X10">
        <v>1200</v>
      </c>
      <c r="Y10">
        <v>0.5</v>
      </c>
      <c r="Z10">
        <v>600</v>
      </c>
      <c r="AA10">
        <v>103</v>
      </c>
      <c r="AB10">
        <v>169.315068493151</v>
      </c>
      <c r="AC10" t="s">
        <v>72</v>
      </c>
      <c r="AD10">
        <v>6118.2400230137</v>
      </c>
    </row>
    <row r="11" spans="1:30">
      <c r="A11">
        <v>9</v>
      </c>
      <c r="B11" t="s">
        <v>64</v>
      </c>
      <c r="C11" t="s">
        <v>23</v>
      </c>
      <c r="D11" t="s">
        <v>73</v>
      </c>
      <c r="E11" t="s">
        <v>74</v>
      </c>
      <c r="F11">
        <v>77414120</v>
      </c>
      <c r="G11" t="s">
        <v>75</v>
      </c>
      <c r="H11" t="s">
        <v>76</v>
      </c>
      <c r="I11">
        <v>44432</v>
      </c>
      <c r="J11" t="s">
        <v>69</v>
      </c>
      <c r="K11">
        <v>4032</v>
      </c>
      <c r="L11">
        <v>688.8</v>
      </c>
      <c r="M11">
        <v>101</v>
      </c>
      <c r="N11">
        <v>1306.30356164384</v>
      </c>
      <c r="O11" t="s">
        <v>30</v>
      </c>
      <c r="P11" t="s">
        <v>70</v>
      </c>
      <c r="Q11">
        <v>28202.95</v>
      </c>
      <c r="R11">
        <v>0.14</v>
      </c>
      <c r="S11">
        <v>24254.537</v>
      </c>
      <c r="T11">
        <v>102</v>
      </c>
      <c r="U11">
        <v>6777.98020273973</v>
      </c>
      <c r="V11" t="s">
        <v>30</v>
      </c>
      <c r="W11" t="s">
        <v>71</v>
      </c>
      <c r="X11">
        <v>1200</v>
      </c>
      <c r="Y11">
        <v>0.5</v>
      </c>
      <c r="Z11">
        <v>600</v>
      </c>
      <c r="AA11">
        <v>103</v>
      </c>
      <c r="AB11">
        <v>169.315068493151</v>
      </c>
      <c r="AC11" t="s">
        <v>72</v>
      </c>
      <c r="AD11">
        <v>8253.59883287672</v>
      </c>
    </row>
    <row r="12" spans="1:30">
      <c r="A12">
        <v>10</v>
      </c>
      <c r="B12" t="s">
        <v>64</v>
      </c>
      <c r="C12" t="s">
        <v>23</v>
      </c>
      <c r="D12" t="s">
        <v>77</v>
      </c>
      <c r="E12" t="s">
        <v>78</v>
      </c>
      <c r="F12">
        <v>77443219</v>
      </c>
      <c r="G12" t="s">
        <v>79</v>
      </c>
      <c r="H12" t="s">
        <v>80</v>
      </c>
      <c r="I12">
        <v>44426</v>
      </c>
      <c r="J12" t="s">
        <v>69</v>
      </c>
      <c r="K12">
        <v>4032</v>
      </c>
      <c r="L12">
        <v>688.8</v>
      </c>
      <c r="M12">
        <v>101</v>
      </c>
      <c r="N12">
        <v>1306.30356164384</v>
      </c>
      <c r="O12" t="s">
        <v>30</v>
      </c>
      <c r="P12" t="s">
        <v>70</v>
      </c>
      <c r="Q12">
        <v>28202.95</v>
      </c>
      <c r="R12">
        <v>0.14</v>
      </c>
      <c r="S12">
        <v>24254.537</v>
      </c>
      <c r="T12">
        <v>102</v>
      </c>
      <c r="U12">
        <v>6777.98020273973</v>
      </c>
      <c r="V12" t="s">
        <v>30</v>
      </c>
      <c r="W12" t="s">
        <v>71</v>
      </c>
      <c r="X12">
        <v>1200</v>
      </c>
      <c r="Y12">
        <v>0.5</v>
      </c>
      <c r="Z12">
        <v>600</v>
      </c>
      <c r="AA12">
        <v>103</v>
      </c>
      <c r="AB12">
        <v>169.315068493151</v>
      </c>
      <c r="AC12" t="s">
        <v>72</v>
      </c>
      <c r="AD12">
        <v>8253.59883287672</v>
      </c>
    </row>
    <row r="13" spans="1:30">
      <c r="A13">
        <v>11</v>
      </c>
      <c r="B13" t="s">
        <v>64</v>
      </c>
      <c r="C13" t="s">
        <v>23</v>
      </c>
      <c r="D13" t="s">
        <v>81</v>
      </c>
      <c r="E13" t="s">
        <v>82</v>
      </c>
      <c r="F13">
        <v>77412920</v>
      </c>
      <c r="G13" t="s">
        <v>83</v>
      </c>
      <c r="H13" t="s">
        <v>84</v>
      </c>
      <c r="I13">
        <v>44425</v>
      </c>
      <c r="J13" t="s">
        <v>69</v>
      </c>
      <c r="K13">
        <v>4928</v>
      </c>
      <c r="L13">
        <v>688.8</v>
      </c>
      <c r="M13">
        <v>101</v>
      </c>
      <c r="N13">
        <v>1554.23780821918</v>
      </c>
      <c r="O13" t="s">
        <v>30</v>
      </c>
      <c r="P13" t="s">
        <v>70</v>
      </c>
      <c r="Q13">
        <v>23502.46</v>
      </c>
      <c r="R13">
        <v>0.14</v>
      </c>
      <c r="S13">
        <v>20212.1156</v>
      </c>
      <c r="T13">
        <v>102</v>
      </c>
      <c r="U13">
        <v>5648.31723616438</v>
      </c>
      <c r="V13" t="s">
        <v>30</v>
      </c>
      <c r="W13" t="s">
        <v>71</v>
      </c>
      <c r="X13">
        <v>1200</v>
      </c>
      <c r="Y13">
        <v>0.5</v>
      </c>
      <c r="Z13">
        <v>600</v>
      </c>
      <c r="AA13">
        <v>103</v>
      </c>
      <c r="AB13">
        <v>169.315068493151</v>
      </c>
      <c r="AC13" t="s">
        <v>72</v>
      </c>
      <c r="AD13">
        <v>7371.87011287671</v>
      </c>
    </row>
    <row r="14" spans="1:30">
      <c r="A14">
        <v>12</v>
      </c>
      <c r="B14" t="s">
        <v>64</v>
      </c>
      <c r="C14" t="s">
        <v>23</v>
      </c>
      <c r="D14" t="s">
        <v>85</v>
      </c>
      <c r="E14" t="s">
        <v>86</v>
      </c>
      <c r="F14" t="s">
        <v>87</v>
      </c>
      <c r="G14" t="s">
        <v>88</v>
      </c>
      <c r="H14" t="s">
        <v>89</v>
      </c>
      <c r="I14">
        <v>44435</v>
      </c>
      <c r="J14" t="s">
        <v>90</v>
      </c>
      <c r="K14">
        <v>4928</v>
      </c>
      <c r="L14">
        <v>739.2</v>
      </c>
      <c r="M14">
        <v>116</v>
      </c>
      <c r="N14">
        <v>1801.08273972603</v>
      </c>
      <c r="O14" t="s">
        <v>30</v>
      </c>
      <c r="P14" t="s">
        <v>91</v>
      </c>
      <c r="Q14">
        <v>14558.97</v>
      </c>
      <c r="R14">
        <v>0.14</v>
      </c>
      <c r="S14">
        <v>12520.7142</v>
      </c>
      <c r="T14">
        <v>117</v>
      </c>
      <c r="U14">
        <v>4013.48920931507</v>
      </c>
      <c r="V14" t="s">
        <v>30</v>
      </c>
      <c r="W14" t="s">
        <v>92</v>
      </c>
      <c r="X14">
        <v>1200</v>
      </c>
      <c r="Y14">
        <v>0.5</v>
      </c>
      <c r="Z14">
        <v>600</v>
      </c>
      <c r="AA14">
        <v>137</v>
      </c>
      <c r="AB14">
        <v>225.205479452055</v>
      </c>
      <c r="AC14" t="s">
        <v>72</v>
      </c>
      <c r="AD14">
        <v>6039.77742849315</v>
      </c>
    </row>
    <row r="15" spans="1:30">
      <c r="A15">
        <v>13</v>
      </c>
      <c r="B15" t="s">
        <v>64</v>
      </c>
      <c r="C15" t="s">
        <v>23</v>
      </c>
      <c r="D15" t="s">
        <v>93</v>
      </c>
      <c r="E15" t="s">
        <v>94</v>
      </c>
      <c r="F15">
        <v>77443221</v>
      </c>
      <c r="G15" t="s">
        <v>95</v>
      </c>
      <c r="H15" t="s">
        <v>96</v>
      </c>
      <c r="I15">
        <v>44426</v>
      </c>
      <c r="J15" t="s">
        <v>69</v>
      </c>
      <c r="K15">
        <v>4928</v>
      </c>
      <c r="L15">
        <v>688.8</v>
      </c>
      <c r="M15">
        <v>101</v>
      </c>
      <c r="N15">
        <v>1554.23780821918</v>
      </c>
      <c r="O15" t="s">
        <v>30</v>
      </c>
      <c r="P15" t="s">
        <v>70</v>
      </c>
      <c r="Q15">
        <v>23502.46</v>
      </c>
      <c r="R15">
        <v>0.14</v>
      </c>
      <c r="S15">
        <v>20212.1156</v>
      </c>
      <c r="T15">
        <v>102</v>
      </c>
      <c r="U15">
        <v>5648.31723616438</v>
      </c>
      <c r="V15" t="s">
        <v>30</v>
      </c>
      <c r="W15" t="s">
        <v>71</v>
      </c>
      <c r="X15">
        <v>1200</v>
      </c>
      <c r="Y15">
        <v>0.5</v>
      </c>
      <c r="Z15">
        <v>600</v>
      </c>
      <c r="AA15">
        <v>103</v>
      </c>
      <c r="AB15">
        <v>169.315068493151</v>
      </c>
      <c r="AC15" t="s">
        <v>72</v>
      </c>
      <c r="AD15">
        <v>7371.87011287671</v>
      </c>
    </row>
    <row r="16" spans="1:30">
      <c r="A16">
        <v>14</v>
      </c>
      <c r="B16" t="s">
        <v>64</v>
      </c>
      <c r="C16" t="s">
        <v>23</v>
      </c>
      <c r="D16" t="s">
        <v>97</v>
      </c>
      <c r="E16" t="s">
        <v>98</v>
      </c>
      <c r="F16" t="s">
        <v>99</v>
      </c>
      <c r="G16" t="s">
        <v>100</v>
      </c>
      <c r="H16" t="s">
        <v>101</v>
      </c>
      <c r="I16">
        <v>44435</v>
      </c>
      <c r="J16" t="s">
        <v>90</v>
      </c>
      <c r="K16">
        <v>3584</v>
      </c>
      <c r="L16">
        <v>739.2</v>
      </c>
      <c r="M16">
        <v>116</v>
      </c>
      <c r="N16">
        <v>1373.94849315068</v>
      </c>
      <c r="O16" t="s">
        <v>30</v>
      </c>
      <c r="P16" t="s">
        <v>91</v>
      </c>
      <c r="Q16">
        <v>14558.97</v>
      </c>
      <c r="R16">
        <v>0.14</v>
      </c>
      <c r="S16">
        <v>12520.7142</v>
      </c>
      <c r="T16">
        <v>117</v>
      </c>
      <c r="U16">
        <v>4013.48920931507</v>
      </c>
      <c r="V16" t="s">
        <v>30</v>
      </c>
      <c r="W16" t="s">
        <v>92</v>
      </c>
      <c r="X16">
        <v>1200</v>
      </c>
      <c r="Y16">
        <v>0.5</v>
      </c>
      <c r="Z16">
        <v>600</v>
      </c>
      <c r="AA16">
        <v>137</v>
      </c>
      <c r="AB16">
        <v>225.205479452055</v>
      </c>
      <c r="AC16" t="s">
        <v>72</v>
      </c>
      <c r="AD16">
        <v>5612.6431819178</v>
      </c>
    </row>
    <row r="17" spans="1:30">
      <c r="A17">
        <v>15</v>
      </c>
      <c r="B17" t="s">
        <v>64</v>
      </c>
      <c r="C17" t="s">
        <v>23</v>
      </c>
      <c r="D17" t="s">
        <v>102</v>
      </c>
      <c r="E17" t="s">
        <v>103</v>
      </c>
      <c r="F17" t="s">
        <v>104</v>
      </c>
      <c r="G17" t="s">
        <v>105</v>
      </c>
      <c r="H17" t="s">
        <v>106</v>
      </c>
      <c r="I17">
        <v>44435</v>
      </c>
      <c r="J17" t="s">
        <v>90</v>
      </c>
      <c r="K17">
        <v>4032</v>
      </c>
      <c r="L17">
        <v>739.2</v>
      </c>
      <c r="M17">
        <v>116</v>
      </c>
      <c r="N17">
        <v>1516.32657534247</v>
      </c>
      <c r="O17" t="s">
        <v>30</v>
      </c>
      <c r="P17" t="s">
        <v>91</v>
      </c>
      <c r="Q17">
        <v>16775.3</v>
      </c>
      <c r="R17">
        <v>0.14</v>
      </c>
      <c r="S17">
        <v>14426.758</v>
      </c>
      <c r="T17">
        <v>117</v>
      </c>
      <c r="U17">
        <v>4624.46763287671</v>
      </c>
      <c r="V17" t="s">
        <v>30</v>
      </c>
      <c r="W17" t="s">
        <v>92</v>
      </c>
      <c r="X17">
        <v>1200</v>
      </c>
      <c r="Y17">
        <v>0.5</v>
      </c>
      <c r="Z17">
        <v>600</v>
      </c>
      <c r="AA17">
        <v>137</v>
      </c>
      <c r="AB17">
        <v>225.205479452055</v>
      </c>
      <c r="AC17" t="s">
        <v>72</v>
      </c>
      <c r="AD17">
        <v>6365.99968767124</v>
      </c>
    </row>
    <row r="18" spans="1:30">
      <c r="A18">
        <v>17</v>
      </c>
      <c r="B18" t="s">
        <v>64</v>
      </c>
      <c r="C18" t="s">
        <v>23</v>
      </c>
      <c r="D18" t="s">
        <v>107</v>
      </c>
      <c r="E18" t="s">
        <v>108</v>
      </c>
      <c r="F18" t="s">
        <v>109</v>
      </c>
      <c r="G18" t="s">
        <v>110</v>
      </c>
      <c r="H18" t="s">
        <v>111</v>
      </c>
      <c r="I18">
        <v>44435</v>
      </c>
      <c r="J18" t="s">
        <v>90</v>
      </c>
      <c r="K18">
        <v>4928</v>
      </c>
      <c r="L18">
        <v>739.2</v>
      </c>
      <c r="M18">
        <v>116</v>
      </c>
      <c r="N18">
        <v>1801.08273972603</v>
      </c>
      <c r="O18" t="s">
        <v>30</v>
      </c>
      <c r="P18" t="s">
        <v>90</v>
      </c>
      <c r="Q18">
        <v>14676.17</v>
      </c>
      <c r="R18">
        <v>0.14</v>
      </c>
      <c r="S18">
        <v>12621.5062</v>
      </c>
      <c r="T18">
        <v>116</v>
      </c>
      <c r="U18">
        <v>4011.21840876712</v>
      </c>
      <c r="V18" t="s">
        <v>30</v>
      </c>
      <c r="W18" t="s">
        <v>92</v>
      </c>
      <c r="X18">
        <v>1200</v>
      </c>
      <c r="Y18">
        <v>0.5</v>
      </c>
      <c r="Z18">
        <v>600</v>
      </c>
      <c r="AA18">
        <v>137</v>
      </c>
      <c r="AB18">
        <v>225.205479452055</v>
      </c>
      <c r="AC18" t="s">
        <v>72</v>
      </c>
      <c r="AD18">
        <v>6037.50662794521</v>
      </c>
    </row>
    <row r="19" spans="1:30">
      <c r="A19">
        <v>18</v>
      </c>
      <c r="B19" t="s">
        <v>64</v>
      </c>
      <c r="C19" t="s">
        <v>23</v>
      </c>
      <c r="D19" t="s">
        <v>112</v>
      </c>
      <c r="E19" t="s">
        <v>113</v>
      </c>
      <c r="F19" t="s">
        <v>114</v>
      </c>
      <c r="G19" t="s">
        <v>115</v>
      </c>
      <c r="H19" t="s">
        <v>116</v>
      </c>
      <c r="I19">
        <v>44435</v>
      </c>
      <c r="J19" t="s">
        <v>90</v>
      </c>
      <c r="K19">
        <v>3584</v>
      </c>
      <c r="L19">
        <v>739.2</v>
      </c>
      <c r="M19">
        <v>116</v>
      </c>
      <c r="N19">
        <v>1373.94849315068</v>
      </c>
      <c r="O19" t="s">
        <v>30</v>
      </c>
      <c r="P19" t="s">
        <v>91</v>
      </c>
      <c r="Q19">
        <v>14558.97</v>
      </c>
      <c r="R19">
        <v>0.14</v>
      </c>
      <c r="S19">
        <v>12520.7142</v>
      </c>
      <c r="T19">
        <v>117</v>
      </c>
      <c r="U19">
        <v>4013.48920931507</v>
      </c>
      <c r="V19" t="s">
        <v>30</v>
      </c>
      <c r="W19" t="s">
        <v>92</v>
      </c>
      <c r="X19">
        <v>1200</v>
      </c>
      <c r="Y19">
        <v>0.5</v>
      </c>
      <c r="Z19">
        <v>600</v>
      </c>
      <c r="AA19">
        <v>137</v>
      </c>
      <c r="AB19">
        <v>225.205479452055</v>
      </c>
      <c r="AC19" t="s">
        <v>72</v>
      </c>
      <c r="AD19">
        <v>5612.6431819178</v>
      </c>
    </row>
    <row r="20" spans="1:30">
      <c r="A20">
        <v>19</v>
      </c>
      <c r="B20" t="s">
        <v>64</v>
      </c>
      <c r="C20" t="s">
        <v>23</v>
      </c>
      <c r="D20" t="s">
        <v>117</v>
      </c>
      <c r="E20" t="s">
        <v>118</v>
      </c>
      <c r="F20" t="s">
        <v>119</v>
      </c>
      <c r="G20" t="s">
        <v>120</v>
      </c>
      <c r="H20" t="s">
        <v>89</v>
      </c>
      <c r="I20">
        <v>44435</v>
      </c>
      <c r="J20" t="s">
        <v>90</v>
      </c>
      <c r="K20">
        <v>4032</v>
      </c>
      <c r="L20">
        <v>739.2</v>
      </c>
      <c r="M20">
        <v>116</v>
      </c>
      <c r="N20">
        <v>1516.32657534247</v>
      </c>
      <c r="O20" t="s">
        <v>30</v>
      </c>
      <c r="P20" t="s">
        <v>91</v>
      </c>
      <c r="Q20">
        <v>14558.97</v>
      </c>
      <c r="R20">
        <v>0.14</v>
      </c>
      <c r="S20">
        <v>12520.7142</v>
      </c>
      <c r="T20">
        <v>117</v>
      </c>
      <c r="U20">
        <v>4013.48920931507</v>
      </c>
      <c r="V20" t="s">
        <v>30</v>
      </c>
      <c r="W20" t="s">
        <v>92</v>
      </c>
      <c r="X20">
        <v>1200</v>
      </c>
      <c r="Y20">
        <v>0.5</v>
      </c>
      <c r="Z20">
        <v>600</v>
      </c>
      <c r="AA20">
        <v>137</v>
      </c>
      <c r="AB20">
        <v>225.205479452055</v>
      </c>
      <c r="AC20" t="s">
        <v>72</v>
      </c>
      <c r="AD20">
        <v>5755.02126410959</v>
      </c>
    </row>
    <row r="21" spans="1:30">
      <c r="A21">
        <v>20</v>
      </c>
      <c r="B21" t="s">
        <v>64</v>
      </c>
      <c r="C21" t="s">
        <v>23</v>
      </c>
      <c r="D21" t="s">
        <v>121</v>
      </c>
      <c r="E21" t="s">
        <v>122</v>
      </c>
      <c r="F21" t="s">
        <v>123</v>
      </c>
      <c r="G21" t="s">
        <v>124</v>
      </c>
      <c r="H21" t="s">
        <v>125</v>
      </c>
      <c r="I21">
        <v>44438</v>
      </c>
      <c r="J21" t="s">
        <v>90</v>
      </c>
      <c r="K21">
        <v>3584</v>
      </c>
      <c r="L21">
        <v>739.2</v>
      </c>
      <c r="M21">
        <v>116</v>
      </c>
      <c r="N21">
        <v>1373.94849315068</v>
      </c>
      <c r="O21" t="s">
        <v>30</v>
      </c>
      <c r="P21" t="s">
        <v>91</v>
      </c>
      <c r="Q21">
        <v>14676.17</v>
      </c>
      <c r="R21">
        <v>0.14</v>
      </c>
      <c r="S21">
        <v>12621.5062</v>
      </c>
      <c r="T21">
        <v>117</v>
      </c>
      <c r="U21">
        <v>4045.79787780822</v>
      </c>
      <c r="V21" t="s">
        <v>30</v>
      </c>
      <c r="W21" t="s">
        <v>92</v>
      </c>
      <c r="X21">
        <v>1200</v>
      </c>
      <c r="Y21">
        <v>0.5</v>
      </c>
      <c r="Z21">
        <v>600</v>
      </c>
      <c r="AA21">
        <v>137</v>
      </c>
      <c r="AB21">
        <v>225.205479452055</v>
      </c>
      <c r="AC21" t="s">
        <v>72</v>
      </c>
      <c r="AD21">
        <v>5644.95185041095</v>
      </c>
    </row>
    <row r="22" spans="1:30">
      <c r="A22">
        <v>22</v>
      </c>
      <c r="B22" t="s">
        <v>64</v>
      </c>
      <c r="C22" t="s">
        <v>23</v>
      </c>
      <c r="D22" t="s">
        <v>126</v>
      </c>
      <c r="E22" t="s">
        <v>127</v>
      </c>
      <c r="F22" t="s">
        <v>128</v>
      </c>
      <c r="G22" t="s">
        <v>129</v>
      </c>
      <c r="H22" t="s">
        <v>130</v>
      </c>
      <c r="I22">
        <v>44435</v>
      </c>
      <c r="J22" t="s">
        <v>90</v>
      </c>
      <c r="K22">
        <v>3584</v>
      </c>
      <c r="L22">
        <v>739.2</v>
      </c>
      <c r="M22">
        <v>116</v>
      </c>
      <c r="N22">
        <v>1373.94849315068</v>
      </c>
      <c r="O22" t="s">
        <v>30</v>
      </c>
      <c r="P22" t="s">
        <v>90</v>
      </c>
      <c r="Q22">
        <v>14676.17</v>
      </c>
      <c r="R22">
        <v>0.14</v>
      </c>
      <c r="S22">
        <v>12621.5062</v>
      </c>
      <c r="T22">
        <v>116</v>
      </c>
      <c r="U22">
        <v>4011.21840876712</v>
      </c>
      <c r="V22" t="s">
        <v>30</v>
      </c>
      <c r="W22" t="s">
        <v>92</v>
      </c>
      <c r="X22">
        <v>1200</v>
      </c>
      <c r="Y22">
        <v>0.5</v>
      </c>
      <c r="Z22">
        <v>600</v>
      </c>
      <c r="AA22">
        <v>137</v>
      </c>
      <c r="AB22">
        <v>225.205479452055</v>
      </c>
      <c r="AC22" t="s">
        <v>72</v>
      </c>
      <c r="AD22">
        <v>5610.37238136986</v>
      </c>
    </row>
    <row r="23" spans="1:30">
      <c r="A23">
        <v>23</v>
      </c>
      <c r="B23" t="s">
        <v>64</v>
      </c>
      <c r="C23" t="s">
        <v>23</v>
      </c>
      <c r="D23" t="s">
        <v>131</v>
      </c>
      <c r="E23" t="s">
        <v>132</v>
      </c>
      <c r="F23" t="s">
        <v>133</v>
      </c>
      <c r="G23" t="s">
        <v>134</v>
      </c>
      <c r="H23" t="s">
        <v>135</v>
      </c>
      <c r="I23">
        <v>44435</v>
      </c>
      <c r="J23" t="s">
        <v>90</v>
      </c>
      <c r="K23">
        <v>4032</v>
      </c>
      <c r="L23">
        <v>739.2</v>
      </c>
      <c r="M23">
        <v>116</v>
      </c>
      <c r="N23">
        <v>1516.32657534247</v>
      </c>
      <c r="O23" t="s">
        <v>30</v>
      </c>
      <c r="P23" t="s">
        <v>90</v>
      </c>
      <c r="Q23">
        <v>25159.15</v>
      </c>
      <c r="R23">
        <v>0.14</v>
      </c>
      <c r="S23">
        <v>21636.869</v>
      </c>
      <c r="T23">
        <v>116</v>
      </c>
      <c r="U23">
        <v>6876.37480547945</v>
      </c>
      <c r="V23" t="s">
        <v>30</v>
      </c>
      <c r="W23" t="s">
        <v>92</v>
      </c>
      <c r="X23">
        <v>1200</v>
      </c>
      <c r="Y23">
        <v>0.5</v>
      </c>
      <c r="Z23">
        <v>600</v>
      </c>
      <c r="AA23">
        <v>137</v>
      </c>
      <c r="AB23">
        <v>225.205479452055</v>
      </c>
      <c r="AC23" t="s">
        <v>72</v>
      </c>
      <c r="AD23">
        <v>8617.90686027398</v>
      </c>
    </row>
    <row r="24" spans="1:30">
      <c r="A24">
        <v>24</v>
      </c>
      <c r="B24" t="s">
        <v>64</v>
      </c>
      <c r="C24" t="s">
        <v>23</v>
      </c>
      <c r="D24" t="s">
        <v>136</v>
      </c>
      <c r="E24" t="s">
        <v>137</v>
      </c>
      <c r="F24">
        <v>77414124</v>
      </c>
      <c r="G24" t="s">
        <v>138</v>
      </c>
      <c r="H24" t="s">
        <v>139</v>
      </c>
      <c r="I24">
        <v>44432</v>
      </c>
      <c r="J24" t="s">
        <v>69</v>
      </c>
      <c r="K24">
        <v>4480</v>
      </c>
      <c r="L24">
        <v>688.8</v>
      </c>
      <c r="M24">
        <v>101</v>
      </c>
      <c r="N24">
        <v>1430.27068493151</v>
      </c>
      <c r="O24" t="s">
        <v>30</v>
      </c>
      <c r="P24" t="s">
        <v>70</v>
      </c>
      <c r="Q24">
        <v>16451.72</v>
      </c>
      <c r="R24">
        <v>0.14</v>
      </c>
      <c r="S24">
        <v>14148.4792</v>
      </c>
      <c r="T24">
        <v>102</v>
      </c>
      <c r="U24">
        <v>3953.82158465753</v>
      </c>
      <c r="V24" t="s">
        <v>30</v>
      </c>
      <c r="W24" t="s">
        <v>71</v>
      </c>
      <c r="X24">
        <v>1200</v>
      </c>
      <c r="Y24">
        <v>0.5</v>
      </c>
      <c r="Z24">
        <v>600</v>
      </c>
      <c r="AA24">
        <v>103</v>
      </c>
      <c r="AB24">
        <v>169.315068493151</v>
      </c>
      <c r="AC24" t="s">
        <v>72</v>
      </c>
      <c r="AD24">
        <v>5553.4073380822</v>
      </c>
    </row>
    <row r="25" spans="1:30">
      <c r="A25">
        <v>25</v>
      </c>
      <c r="B25" t="s">
        <v>64</v>
      </c>
      <c r="C25" t="s">
        <v>23</v>
      </c>
      <c r="D25" t="s">
        <v>140</v>
      </c>
      <c r="E25" t="s">
        <v>141</v>
      </c>
      <c r="F25" t="s">
        <v>142</v>
      </c>
      <c r="G25" t="s">
        <v>143</v>
      </c>
      <c r="H25" t="s">
        <v>144</v>
      </c>
      <c r="I25">
        <v>44438</v>
      </c>
      <c r="J25" t="s">
        <v>90</v>
      </c>
      <c r="K25">
        <v>3584</v>
      </c>
      <c r="L25">
        <v>739.2</v>
      </c>
      <c r="M25">
        <v>116</v>
      </c>
      <c r="N25">
        <v>1373.94849315068</v>
      </c>
      <c r="O25" t="s">
        <v>30</v>
      </c>
      <c r="P25" t="s">
        <v>91</v>
      </c>
      <c r="Q25">
        <v>14676.17</v>
      </c>
      <c r="R25">
        <v>0.14</v>
      </c>
      <c r="S25">
        <v>12621.5062</v>
      </c>
      <c r="T25">
        <v>117</v>
      </c>
      <c r="U25">
        <v>4045.79787780822</v>
      </c>
      <c r="V25" t="s">
        <v>30</v>
      </c>
      <c r="W25" t="s">
        <v>92</v>
      </c>
      <c r="X25">
        <v>1200</v>
      </c>
      <c r="Y25">
        <v>0.5</v>
      </c>
      <c r="Z25">
        <v>600</v>
      </c>
      <c r="AA25">
        <v>137</v>
      </c>
      <c r="AB25">
        <v>225.205479452055</v>
      </c>
      <c r="AC25" t="s">
        <v>72</v>
      </c>
      <c r="AD25">
        <v>5644.95185041095</v>
      </c>
    </row>
    <row r="26" spans="1:30">
      <c r="A26">
        <v>26</v>
      </c>
      <c r="B26" t="s">
        <v>64</v>
      </c>
      <c r="C26" t="s">
        <v>23</v>
      </c>
      <c r="D26" t="s">
        <v>145</v>
      </c>
      <c r="E26" t="s">
        <v>146</v>
      </c>
      <c r="F26" t="s">
        <v>147</v>
      </c>
      <c r="G26" t="s">
        <v>148</v>
      </c>
      <c r="H26" t="s">
        <v>149</v>
      </c>
      <c r="I26">
        <v>44438</v>
      </c>
      <c r="J26" t="s">
        <v>90</v>
      </c>
      <c r="K26">
        <v>4032</v>
      </c>
      <c r="L26">
        <v>739.2</v>
      </c>
      <c r="M26">
        <v>116</v>
      </c>
      <c r="N26">
        <v>1516.32657534247</v>
      </c>
      <c r="O26" t="s">
        <v>30</v>
      </c>
      <c r="P26" t="s">
        <v>91</v>
      </c>
      <c r="Q26">
        <v>16772.77</v>
      </c>
      <c r="R26">
        <v>0.14</v>
      </c>
      <c r="S26">
        <v>14424.5822</v>
      </c>
      <c r="T26">
        <v>117</v>
      </c>
      <c r="U26">
        <v>4623.77018465753</v>
      </c>
      <c r="V26" t="s">
        <v>30</v>
      </c>
      <c r="W26" t="s">
        <v>92</v>
      </c>
      <c r="X26">
        <v>1200</v>
      </c>
      <c r="Y26">
        <v>0.5</v>
      </c>
      <c r="Z26">
        <v>600</v>
      </c>
      <c r="AA26">
        <v>137</v>
      </c>
      <c r="AB26">
        <v>225.205479452055</v>
      </c>
      <c r="AC26" t="s">
        <v>72</v>
      </c>
      <c r="AD26">
        <v>6365.30223945206</v>
      </c>
    </row>
    <row r="27" spans="1:30">
      <c r="A27">
        <v>27</v>
      </c>
      <c r="B27" t="s">
        <v>64</v>
      </c>
      <c r="C27" t="s">
        <v>23</v>
      </c>
      <c r="D27" t="s">
        <v>150</v>
      </c>
      <c r="E27" t="s">
        <v>151</v>
      </c>
      <c r="F27" t="s">
        <v>152</v>
      </c>
      <c r="G27" t="s">
        <v>153</v>
      </c>
      <c r="H27" t="s">
        <v>154</v>
      </c>
      <c r="I27">
        <v>44438</v>
      </c>
      <c r="J27" t="s">
        <v>90</v>
      </c>
      <c r="K27">
        <v>4032</v>
      </c>
      <c r="L27">
        <v>739.2</v>
      </c>
      <c r="M27">
        <v>116</v>
      </c>
      <c r="N27">
        <v>1516.32657534247</v>
      </c>
      <c r="O27" t="s">
        <v>30</v>
      </c>
      <c r="P27" t="s">
        <v>91</v>
      </c>
      <c r="Q27">
        <v>16772.77</v>
      </c>
      <c r="R27">
        <v>0.14</v>
      </c>
      <c r="S27">
        <v>14424.5822</v>
      </c>
      <c r="T27">
        <v>117</v>
      </c>
      <c r="U27">
        <v>4623.77018465753</v>
      </c>
      <c r="V27" t="s">
        <v>30</v>
      </c>
      <c r="W27" t="s">
        <v>92</v>
      </c>
      <c r="X27">
        <v>1200</v>
      </c>
      <c r="Y27">
        <v>0.5</v>
      </c>
      <c r="Z27">
        <v>600</v>
      </c>
      <c r="AA27">
        <v>137</v>
      </c>
      <c r="AB27">
        <v>225.205479452055</v>
      </c>
      <c r="AC27" t="s">
        <v>72</v>
      </c>
      <c r="AD27">
        <v>6365.30223945206</v>
      </c>
    </row>
    <row r="28" spans="1:30">
      <c r="A28">
        <v>28</v>
      </c>
      <c r="B28" t="s">
        <v>64</v>
      </c>
      <c r="C28" t="s">
        <v>23</v>
      </c>
      <c r="D28" t="s">
        <v>155</v>
      </c>
      <c r="E28" t="s">
        <v>156</v>
      </c>
      <c r="F28" t="s">
        <v>157</v>
      </c>
      <c r="G28" t="s">
        <v>158</v>
      </c>
      <c r="H28" t="s">
        <v>159</v>
      </c>
      <c r="I28">
        <v>44438</v>
      </c>
      <c r="J28" t="s">
        <v>90</v>
      </c>
      <c r="K28">
        <v>4928</v>
      </c>
      <c r="L28">
        <v>739.2</v>
      </c>
      <c r="M28">
        <v>116</v>
      </c>
      <c r="N28">
        <v>1801.08273972603</v>
      </c>
      <c r="O28" t="s">
        <v>30</v>
      </c>
      <c r="P28" t="s">
        <v>91</v>
      </c>
      <c r="Q28">
        <v>20965.96</v>
      </c>
      <c r="R28">
        <v>0.14</v>
      </c>
      <c r="S28">
        <v>18030.7256</v>
      </c>
      <c r="T28">
        <v>117</v>
      </c>
      <c r="U28">
        <v>5779.71204164383</v>
      </c>
      <c r="V28" t="s">
        <v>30</v>
      </c>
      <c r="W28" t="s">
        <v>92</v>
      </c>
      <c r="X28">
        <v>1200</v>
      </c>
      <c r="Y28">
        <v>0.5</v>
      </c>
      <c r="Z28">
        <v>600</v>
      </c>
      <c r="AA28">
        <v>137</v>
      </c>
      <c r="AB28">
        <v>225.205479452055</v>
      </c>
      <c r="AC28" t="s">
        <v>72</v>
      </c>
      <c r="AD28">
        <v>7806.00026082192</v>
      </c>
    </row>
    <row r="29" spans="1:30">
      <c r="A29">
        <v>29</v>
      </c>
      <c r="B29" t="s">
        <v>64</v>
      </c>
      <c r="C29" t="s">
        <v>23</v>
      </c>
      <c r="D29" t="s">
        <v>160</v>
      </c>
      <c r="E29" t="s">
        <v>161</v>
      </c>
      <c r="F29" t="s">
        <v>162</v>
      </c>
      <c r="G29" t="s">
        <v>163</v>
      </c>
      <c r="H29" t="s">
        <v>164</v>
      </c>
      <c r="I29">
        <v>44438</v>
      </c>
      <c r="J29" t="s">
        <v>90</v>
      </c>
      <c r="K29">
        <v>3584</v>
      </c>
      <c r="L29">
        <v>739.2</v>
      </c>
      <c r="M29">
        <v>116</v>
      </c>
      <c r="N29">
        <v>1373.94849315068</v>
      </c>
      <c r="O29" t="s">
        <v>30</v>
      </c>
      <c r="P29" t="s">
        <v>91</v>
      </c>
      <c r="Q29">
        <v>14676.17</v>
      </c>
      <c r="R29">
        <v>0.14</v>
      </c>
      <c r="S29">
        <v>12621.5062</v>
      </c>
      <c r="T29">
        <v>117</v>
      </c>
      <c r="U29">
        <v>4045.79787780822</v>
      </c>
      <c r="V29" t="s">
        <v>30</v>
      </c>
      <c r="W29" t="s">
        <v>92</v>
      </c>
      <c r="X29">
        <v>1200</v>
      </c>
      <c r="Y29">
        <v>0.5</v>
      </c>
      <c r="Z29">
        <v>600</v>
      </c>
      <c r="AA29">
        <v>137</v>
      </c>
      <c r="AB29">
        <v>225.205479452055</v>
      </c>
      <c r="AC29" t="s">
        <v>72</v>
      </c>
      <c r="AD29">
        <v>5644.95185041095</v>
      </c>
    </row>
    <row r="30" spans="1:30">
      <c r="A30">
        <v>30</v>
      </c>
      <c r="B30" t="s">
        <v>64</v>
      </c>
      <c r="C30" t="s">
        <v>23</v>
      </c>
      <c r="D30" t="s">
        <v>165</v>
      </c>
      <c r="E30" t="s">
        <v>166</v>
      </c>
      <c r="F30" t="s">
        <v>167</v>
      </c>
      <c r="G30" t="s">
        <v>168</v>
      </c>
      <c r="H30" t="s">
        <v>169</v>
      </c>
      <c r="I30">
        <v>44438</v>
      </c>
      <c r="J30" t="s">
        <v>90</v>
      </c>
      <c r="K30">
        <v>4480</v>
      </c>
      <c r="L30">
        <v>739.2</v>
      </c>
      <c r="M30">
        <v>116</v>
      </c>
      <c r="N30">
        <v>1658.70465753425</v>
      </c>
      <c r="O30" t="s">
        <v>30</v>
      </c>
      <c r="P30" t="s">
        <v>91</v>
      </c>
      <c r="Q30">
        <v>14676.17</v>
      </c>
      <c r="R30">
        <v>0.14</v>
      </c>
      <c r="S30">
        <v>12621.5062</v>
      </c>
      <c r="T30">
        <v>117</v>
      </c>
      <c r="U30">
        <v>4045.79787780822</v>
      </c>
      <c r="V30" t="s">
        <v>30</v>
      </c>
      <c r="W30" t="s">
        <v>92</v>
      </c>
      <c r="X30">
        <v>1200</v>
      </c>
      <c r="Y30">
        <v>0.5</v>
      </c>
      <c r="Z30">
        <v>600</v>
      </c>
      <c r="AA30">
        <v>137</v>
      </c>
      <c r="AB30">
        <v>225.205479452055</v>
      </c>
      <c r="AC30" t="s">
        <v>72</v>
      </c>
      <c r="AD30">
        <v>5929.70801479452</v>
      </c>
    </row>
    <row r="31" spans="1:30">
      <c r="A31">
        <v>31</v>
      </c>
      <c r="B31" t="s">
        <v>64</v>
      </c>
      <c r="C31" t="s">
        <v>23</v>
      </c>
      <c r="D31" t="s">
        <v>170</v>
      </c>
      <c r="E31" t="s">
        <v>171</v>
      </c>
      <c r="F31" t="s">
        <v>172</v>
      </c>
      <c r="G31" t="s">
        <v>173</v>
      </c>
      <c r="H31" t="s">
        <v>174</v>
      </c>
      <c r="I31">
        <v>44438</v>
      </c>
      <c r="J31" t="s">
        <v>90</v>
      </c>
      <c r="K31">
        <v>4480</v>
      </c>
      <c r="L31">
        <v>739.2</v>
      </c>
      <c r="M31">
        <v>116</v>
      </c>
      <c r="N31">
        <v>1658.70465753425</v>
      </c>
      <c r="O31" t="s">
        <v>30</v>
      </c>
      <c r="P31" t="s">
        <v>91</v>
      </c>
      <c r="Q31">
        <v>16772.77</v>
      </c>
      <c r="R31">
        <v>0.14</v>
      </c>
      <c r="S31">
        <v>14424.5822</v>
      </c>
      <c r="T31">
        <v>117</v>
      </c>
      <c r="U31">
        <v>4623.77018465753</v>
      </c>
      <c r="V31" t="s">
        <v>30</v>
      </c>
      <c r="W31" t="s">
        <v>92</v>
      </c>
      <c r="X31">
        <v>1200</v>
      </c>
      <c r="Y31">
        <v>0.5</v>
      </c>
      <c r="Z31">
        <v>600</v>
      </c>
      <c r="AA31">
        <v>137</v>
      </c>
      <c r="AB31">
        <v>225.205479452055</v>
      </c>
      <c r="AC31" t="s">
        <v>72</v>
      </c>
      <c r="AD31">
        <v>6507.68032164384</v>
      </c>
    </row>
    <row r="32" spans="1:30">
      <c r="A32">
        <v>33</v>
      </c>
      <c r="B32" t="s">
        <v>64</v>
      </c>
      <c r="C32" t="s">
        <v>23</v>
      </c>
      <c r="D32" t="s">
        <v>175</v>
      </c>
      <c r="E32" t="s">
        <v>176</v>
      </c>
      <c r="F32" t="s">
        <v>177</v>
      </c>
      <c r="G32" t="s">
        <v>178</v>
      </c>
      <c r="H32" t="s">
        <v>179</v>
      </c>
      <c r="I32">
        <v>44438</v>
      </c>
      <c r="J32" t="s">
        <v>90</v>
      </c>
      <c r="K32">
        <v>4032</v>
      </c>
      <c r="L32">
        <v>739.2</v>
      </c>
      <c r="M32">
        <v>116</v>
      </c>
      <c r="N32">
        <v>1516.32657534247</v>
      </c>
      <c r="O32" t="s">
        <v>30</v>
      </c>
      <c r="P32" t="s">
        <v>91</v>
      </c>
      <c r="Q32">
        <v>16772.77</v>
      </c>
      <c r="R32">
        <v>0.14</v>
      </c>
      <c r="S32">
        <v>14424.5822</v>
      </c>
      <c r="T32">
        <v>117</v>
      </c>
      <c r="U32">
        <v>4623.77018465753</v>
      </c>
      <c r="V32" t="s">
        <v>30</v>
      </c>
      <c r="W32" t="s">
        <v>92</v>
      </c>
      <c r="X32">
        <v>1200</v>
      </c>
      <c r="Y32">
        <v>0.5</v>
      </c>
      <c r="Z32">
        <v>600</v>
      </c>
      <c r="AA32">
        <v>137</v>
      </c>
      <c r="AB32">
        <v>225.205479452055</v>
      </c>
      <c r="AC32" t="s">
        <v>72</v>
      </c>
      <c r="AD32">
        <v>6365.30223945206</v>
      </c>
    </row>
    <row r="33" spans="1:30">
      <c r="A33">
        <v>34</v>
      </c>
      <c r="B33" t="s">
        <v>64</v>
      </c>
      <c r="C33" t="s">
        <v>23</v>
      </c>
      <c r="D33" t="s">
        <v>180</v>
      </c>
      <c r="E33" t="s">
        <v>181</v>
      </c>
      <c r="F33" t="s">
        <v>182</v>
      </c>
      <c r="G33" t="s">
        <v>183</v>
      </c>
      <c r="H33" t="s">
        <v>184</v>
      </c>
      <c r="I33">
        <v>44438</v>
      </c>
      <c r="J33" t="s">
        <v>90</v>
      </c>
      <c r="K33">
        <v>4480</v>
      </c>
      <c r="L33">
        <v>739.2</v>
      </c>
      <c r="M33">
        <v>116</v>
      </c>
      <c r="N33">
        <v>1658.70465753425</v>
      </c>
      <c r="O33" t="s">
        <v>30</v>
      </c>
      <c r="P33" t="s">
        <v>91</v>
      </c>
      <c r="Q33">
        <v>14676.17</v>
      </c>
      <c r="R33">
        <v>0.14</v>
      </c>
      <c r="S33">
        <v>12621.5062</v>
      </c>
      <c r="T33">
        <v>117</v>
      </c>
      <c r="U33">
        <v>4045.79787780822</v>
      </c>
      <c r="V33" t="s">
        <v>30</v>
      </c>
      <c r="W33" t="s">
        <v>92</v>
      </c>
      <c r="X33">
        <v>1200</v>
      </c>
      <c r="Y33">
        <v>0.5</v>
      </c>
      <c r="Z33">
        <v>600</v>
      </c>
      <c r="AA33">
        <v>137</v>
      </c>
      <c r="AB33">
        <v>225.205479452055</v>
      </c>
      <c r="AC33" t="s">
        <v>72</v>
      </c>
      <c r="AD33">
        <v>5929.70801479452</v>
      </c>
    </row>
    <row r="34" spans="1:30">
      <c r="A34">
        <v>35</v>
      </c>
      <c r="B34" t="s">
        <v>64</v>
      </c>
      <c r="C34" t="s">
        <v>23</v>
      </c>
      <c r="D34" t="s">
        <v>185</v>
      </c>
      <c r="E34" t="s">
        <v>186</v>
      </c>
      <c r="F34" t="s">
        <v>187</v>
      </c>
      <c r="G34" t="s">
        <v>188</v>
      </c>
      <c r="H34" t="s">
        <v>189</v>
      </c>
      <c r="I34">
        <v>44438</v>
      </c>
      <c r="J34" t="s">
        <v>90</v>
      </c>
      <c r="K34">
        <v>4928</v>
      </c>
      <c r="L34">
        <v>739.2</v>
      </c>
      <c r="M34">
        <v>116</v>
      </c>
      <c r="N34">
        <v>1801.08273972603</v>
      </c>
      <c r="O34" t="s">
        <v>30</v>
      </c>
      <c r="P34" t="s">
        <v>91</v>
      </c>
      <c r="Q34">
        <v>25159.15</v>
      </c>
      <c r="R34">
        <v>0.14</v>
      </c>
      <c r="S34">
        <v>21636.869</v>
      </c>
      <c r="T34">
        <v>117</v>
      </c>
      <c r="U34">
        <v>6935.65389863014</v>
      </c>
      <c r="V34" t="s">
        <v>30</v>
      </c>
      <c r="W34" t="s">
        <v>92</v>
      </c>
      <c r="X34">
        <v>1200</v>
      </c>
      <c r="Y34">
        <v>0.5</v>
      </c>
      <c r="Z34">
        <v>600</v>
      </c>
      <c r="AA34">
        <v>137</v>
      </c>
      <c r="AB34">
        <v>225.205479452055</v>
      </c>
      <c r="AC34" t="s">
        <v>72</v>
      </c>
      <c r="AD34">
        <v>8961.94211780822</v>
      </c>
    </row>
    <row r="35" spans="1:30">
      <c r="A35">
        <v>36</v>
      </c>
      <c r="B35" t="s">
        <v>64</v>
      </c>
      <c r="C35" t="s">
        <v>23</v>
      </c>
      <c r="D35" t="s">
        <v>190</v>
      </c>
      <c r="E35" t="s">
        <v>191</v>
      </c>
      <c r="F35" t="s">
        <v>192</v>
      </c>
      <c r="G35" t="s">
        <v>193</v>
      </c>
      <c r="H35" t="s">
        <v>194</v>
      </c>
      <c r="I35">
        <v>44438</v>
      </c>
      <c r="J35" t="s">
        <v>90</v>
      </c>
      <c r="K35">
        <v>4480</v>
      </c>
      <c r="L35">
        <v>739.2</v>
      </c>
      <c r="M35">
        <v>116</v>
      </c>
      <c r="N35">
        <v>1658.70465753425</v>
      </c>
      <c r="O35" t="s">
        <v>30</v>
      </c>
      <c r="P35" t="s">
        <v>91</v>
      </c>
      <c r="Q35">
        <v>16772.77</v>
      </c>
      <c r="R35">
        <v>0.14</v>
      </c>
      <c r="S35">
        <v>14424.5822</v>
      </c>
      <c r="T35">
        <v>117</v>
      </c>
      <c r="U35">
        <v>4623.77018465753</v>
      </c>
      <c r="V35" t="s">
        <v>30</v>
      </c>
      <c r="W35" t="s">
        <v>92</v>
      </c>
      <c r="X35">
        <v>1200</v>
      </c>
      <c r="Y35">
        <v>0.5</v>
      </c>
      <c r="Z35">
        <v>600</v>
      </c>
      <c r="AA35">
        <v>137</v>
      </c>
      <c r="AB35">
        <v>225.205479452055</v>
      </c>
      <c r="AC35" t="s">
        <v>72</v>
      </c>
      <c r="AD35">
        <v>6507.68032164384</v>
      </c>
    </row>
    <row r="36" spans="1:30">
      <c r="A36">
        <v>37</v>
      </c>
      <c r="B36" t="s">
        <v>64</v>
      </c>
      <c r="C36" t="s">
        <v>23</v>
      </c>
      <c r="D36" t="s">
        <v>195</v>
      </c>
      <c r="E36" t="s">
        <v>196</v>
      </c>
      <c r="F36" t="s">
        <v>197</v>
      </c>
      <c r="G36" t="s">
        <v>198</v>
      </c>
      <c r="H36" t="s">
        <v>199</v>
      </c>
      <c r="I36">
        <v>44439</v>
      </c>
      <c r="J36" t="s">
        <v>90</v>
      </c>
      <c r="K36">
        <v>4032</v>
      </c>
      <c r="L36">
        <v>739.2</v>
      </c>
      <c r="M36">
        <v>116</v>
      </c>
      <c r="N36">
        <v>1516.32657534247</v>
      </c>
      <c r="O36" t="s">
        <v>30</v>
      </c>
      <c r="P36" t="s">
        <v>91</v>
      </c>
      <c r="Q36">
        <v>16772.77</v>
      </c>
      <c r="R36">
        <v>0.14</v>
      </c>
      <c r="S36">
        <v>14424.5822</v>
      </c>
      <c r="T36">
        <v>117</v>
      </c>
      <c r="U36">
        <v>4623.77018465753</v>
      </c>
      <c r="V36" t="s">
        <v>30</v>
      </c>
      <c r="W36" t="s">
        <v>92</v>
      </c>
      <c r="X36">
        <v>1200</v>
      </c>
      <c r="Y36">
        <v>0.5</v>
      </c>
      <c r="Z36">
        <v>600</v>
      </c>
      <c r="AA36">
        <v>137</v>
      </c>
      <c r="AB36">
        <v>225.205479452055</v>
      </c>
      <c r="AC36" t="s">
        <v>72</v>
      </c>
      <c r="AD36">
        <v>6365.30223945206</v>
      </c>
    </row>
    <row r="37" spans="1:30">
      <c r="A37">
        <v>38</v>
      </c>
      <c r="B37" t="s">
        <v>64</v>
      </c>
      <c r="C37" t="s">
        <v>23</v>
      </c>
      <c r="D37" t="s">
        <v>200</v>
      </c>
      <c r="E37" t="s">
        <v>201</v>
      </c>
      <c r="F37" t="s">
        <v>202</v>
      </c>
      <c r="G37" t="s">
        <v>203</v>
      </c>
      <c r="H37" t="s">
        <v>204</v>
      </c>
      <c r="I37">
        <v>44438</v>
      </c>
      <c r="J37" t="s">
        <v>90</v>
      </c>
      <c r="K37">
        <v>4928</v>
      </c>
      <c r="L37">
        <v>739.2</v>
      </c>
      <c r="M37">
        <v>116</v>
      </c>
      <c r="N37">
        <v>1801.08273972603</v>
      </c>
      <c r="O37" t="s">
        <v>30</v>
      </c>
      <c r="P37" t="s">
        <v>91</v>
      </c>
      <c r="Q37">
        <v>16772.77</v>
      </c>
      <c r="R37">
        <v>0.14</v>
      </c>
      <c r="S37">
        <v>14424.5822</v>
      </c>
      <c r="T37">
        <v>117</v>
      </c>
      <c r="U37">
        <v>4623.77018465753</v>
      </c>
      <c r="V37" t="s">
        <v>30</v>
      </c>
      <c r="W37" t="s">
        <v>92</v>
      </c>
      <c r="X37">
        <v>1200</v>
      </c>
      <c r="Y37">
        <v>0.5</v>
      </c>
      <c r="Z37">
        <v>600</v>
      </c>
      <c r="AA37">
        <v>137</v>
      </c>
      <c r="AB37">
        <v>225.205479452055</v>
      </c>
      <c r="AC37" t="s">
        <v>72</v>
      </c>
      <c r="AD37">
        <v>6650.05840383562</v>
      </c>
    </row>
    <row r="38" spans="1:30">
      <c r="A38">
        <v>39</v>
      </c>
      <c r="B38" t="s">
        <v>64</v>
      </c>
      <c r="C38" t="s">
        <v>23</v>
      </c>
      <c r="D38" t="s">
        <v>205</v>
      </c>
      <c r="E38" t="s">
        <v>206</v>
      </c>
      <c r="F38" t="s">
        <v>207</v>
      </c>
      <c r="G38" t="s">
        <v>208</v>
      </c>
      <c r="H38" t="s">
        <v>209</v>
      </c>
      <c r="I38">
        <v>44438</v>
      </c>
      <c r="J38" t="s">
        <v>90</v>
      </c>
      <c r="K38">
        <v>3584</v>
      </c>
      <c r="L38">
        <v>739.2</v>
      </c>
      <c r="M38">
        <v>116</v>
      </c>
      <c r="N38">
        <v>1373.94849315068</v>
      </c>
      <c r="O38" t="s">
        <v>30</v>
      </c>
      <c r="P38" t="s">
        <v>91</v>
      </c>
      <c r="Q38">
        <v>14676.17</v>
      </c>
      <c r="R38">
        <v>0.14</v>
      </c>
      <c r="S38">
        <v>12621.5062</v>
      </c>
      <c r="T38">
        <v>117</v>
      </c>
      <c r="U38">
        <v>4045.79787780822</v>
      </c>
      <c r="V38" t="s">
        <v>30</v>
      </c>
      <c r="W38" t="s">
        <v>92</v>
      </c>
      <c r="X38">
        <v>1200</v>
      </c>
      <c r="Y38">
        <v>0.5</v>
      </c>
      <c r="Z38">
        <v>600</v>
      </c>
      <c r="AA38">
        <v>137</v>
      </c>
      <c r="AB38">
        <v>225.205479452055</v>
      </c>
      <c r="AC38" t="s">
        <v>72</v>
      </c>
      <c r="AD38">
        <v>5644.95185041095</v>
      </c>
    </row>
    <row r="39" spans="1:30">
      <c r="A39">
        <v>40</v>
      </c>
      <c r="B39" t="s">
        <v>64</v>
      </c>
      <c r="C39" t="s">
        <v>23</v>
      </c>
      <c r="D39" t="s">
        <v>210</v>
      </c>
      <c r="E39" t="s">
        <v>211</v>
      </c>
      <c r="F39" t="s">
        <v>212</v>
      </c>
      <c r="G39" t="s">
        <v>213</v>
      </c>
      <c r="H39" t="s">
        <v>214</v>
      </c>
      <c r="I39">
        <v>44438</v>
      </c>
      <c r="J39" t="s">
        <v>90</v>
      </c>
      <c r="K39">
        <v>4032</v>
      </c>
      <c r="L39">
        <v>739.2</v>
      </c>
      <c r="M39">
        <v>116</v>
      </c>
      <c r="N39">
        <v>1516.32657534247</v>
      </c>
      <c r="O39" t="s">
        <v>30</v>
      </c>
      <c r="P39" t="s">
        <v>91</v>
      </c>
      <c r="Q39">
        <v>16772.77</v>
      </c>
      <c r="R39">
        <v>0.14</v>
      </c>
      <c r="S39">
        <v>14424.5822</v>
      </c>
      <c r="T39">
        <v>117</v>
      </c>
      <c r="U39">
        <v>4623.77018465753</v>
      </c>
      <c r="V39" t="s">
        <v>30</v>
      </c>
      <c r="W39" t="s">
        <v>92</v>
      </c>
      <c r="X39">
        <v>1200</v>
      </c>
      <c r="Y39">
        <v>0.5</v>
      </c>
      <c r="Z39">
        <v>600</v>
      </c>
      <c r="AA39">
        <v>137</v>
      </c>
      <c r="AB39">
        <v>225.205479452055</v>
      </c>
      <c r="AC39" t="s">
        <v>72</v>
      </c>
      <c r="AD39">
        <v>6365.30223945205</v>
      </c>
    </row>
    <row r="40" spans="1:30">
      <c r="A40">
        <v>42</v>
      </c>
      <c r="B40" t="s">
        <v>64</v>
      </c>
      <c r="C40" t="s">
        <v>23</v>
      </c>
      <c r="D40" t="s">
        <v>215</v>
      </c>
      <c r="E40" t="s">
        <v>216</v>
      </c>
      <c r="F40">
        <v>77443220</v>
      </c>
      <c r="G40" t="s">
        <v>217</v>
      </c>
      <c r="H40" t="s">
        <v>218</v>
      </c>
      <c r="I40">
        <v>44455</v>
      </c>
      <c r="J40" t="s">
        <v>69</v>
      </c>
      <c r="K40">
        <v>4928</v>
      </c>
      <c r="L40">
        <v>688.8</v>
      </c>
      <c r="M40">
        <v>101</v>
      </c>
      <c r="N40">
        <v>1554.23780821918</v>
      </c>
      <c r="O40" t="s">
        <v>30</v>
      </c>
      <c r="P40" t="s">
        <v>70</v>
      </c>
      <c r="Q40">
        <v>18801.97</v>
      </c>
      <c r="R40">
        <v>0.14</v>
      </c>
      <c r="S40">
        <v>16169.6942</v>
      </c>
      <c r="T40">
        <v>102</v>
      </c>
      <c r="U40">
        <v>4518.65426958904</v>
      </c>
      <c r="V40" t="s">
        <v>30</v>
      </c>
      <c r="W40" t="s">
        <v>71</v>
      </c>
      <c r="X40">
        <v>1200</v>
      </c>
      <c r="Y40">
        <v>0.5</v>
      </c>
      <c r="Z40">
        <v>600</v>
      </c>
      <c r="AA40">
        <v>103</v>
      </c>
      <c r="AB40">
        <v>169.315068493151</v>
      </c>
      <c r="AC40" t="s">
        <v>72</v>
      </c>
      <c r="AD40">
        <v>6242.20714630137</v>
      </c>
    </row>
    <row r="41" spans="1:30">
      <c r="A41">
        <v>43</v>
      </c>
      <c r="B41" t="s">
        <v>64</v>
      </c>
      <c r="C41" t="s">
        <v>23</v>
      </c>
      <c r="D41" t="s">
        <v>219</v>
      </c>
      <c r="E41" t="s">
        <v>220</v>
      </c>
      <c r="F41">
        <v>77443216</v>
      </c>
      <c r="G41" t="s">
        <v>221</v>
      </c>
      <c r="H41" t="s">
        <v>222</v>
      </c>
      <c r="I41">
        <v>44455</v>
      </c>
      <c r="J41" t="s">
        <v>69</v>
      </c>
      <c r="K41">
        <v>4032</v>
      </c>
      <c r="L41">
        <v>688.8</v>
      </c>
      <c r="M41">
        <v>101</v>
      </c>
      <c r="N41">
        <v>1306.30356164384</v>
      </c>
      <c r="O41" t="s">
        <v>30</v>
      </c>
      <c r="P41" t="s">
        <v>70</v>
      </c>
      <c r="Q41">
        <v>16451.72</v>
      </c>
      <c r="R41">
        <v>0.14</v>
      </c>
      <c r="S41">
        <v>14148.4792</v>
      </c>
      <c r="T41">
        <v>102</v>
      </c>
      <c r="U41">
        <v>3953.82158465753</v>
      </c>
      <c r="V41" t="s">
        <v>30</v>
      </c>
      <c r="W41" t="s">
        <v>71</v>
      </c>
      <c r="X41">
        <v>1200</v>
      </c>
      <c r="Y41">
        <v>0.5</v>
      </c>
      <c r="Z41">
        <v>600</v>
      </c>
      <c r="AA41">
        <v>103</v>
      </c>
      <c r="AB41">
        <v>169.315068493151</v>
      </c>
      <c r="AC41" t="s">
        <v>72</v>
      </c>
      <c r="AD41">
        <v>5429.44021479452</v>
      </c>
    </row>
    <row r="42" spans="1:30">
      <c r="A42">
        <v>44</v>
      </c>
      <c r="B42" t="s">
        <v>64</v>
      </c>
      <c r="C42" t="s">
        <v>23</v>
      </c>
      <c r="D42" t="s">
        <v>223</v>
      </c>
      <c r="E42" t="s">
        <v>224</v>
      </c>
      <c r="F42">
        <v>77414109</v>
      </c>
      <c r="G42" t="s">
        <v>225</v>
      </c>
      <c r="H42" t="s">
        <v>226</v>
      </c>
      <c r="I42">
        <v>44468</v>
      </c>
      <c r="J42" t="s">
        <v>69</v>
      </c>
      <c r="K42">
        <v>4480</v>
      </c>
      <c r="L42">
        <v>688.8</v>
      </c>
      <c r="M42">
        <v>101</v>
      </c>
      <c r="N42">
        <v>1430.27068493151</v>
      </c>
      <c r="O42" t="s">
        <v>30</v>
      </c>
      <c r="P42" t="s">
        <v>70</v>
      </c>
      <c r="Q42">
        <v>23502.46</v>
      </c>
      <c r="R42">
        <v>0.14</v>
      </c>
      <c r="S42">
        <v>20212.1156</v>
      </c>
      <c r="T42">
        <v>102</v>
      </c>
      <c r="U42">
        <v>5648.31723616438</v>
      </c>
      <c r="V42" t="s">
        <v>30</v>
      </c>
      <c r="W42" t="s">
        <v>71</v>
      </c>
      <c r="X42">
        <v>1200</v>
      </c>
      <c r="Y42">
        <v>0.5</v>
      </c>
      <c r="Z42">
        <v>600</v>
      </c>
      <c r="AA42">
        <v>103</v>
      </c>
      <c r="AB42">
        <v>169.315068493151</v>
      </c>
      <c r="AC42" t="s">
        <v>72</v>
      </c>
      <c r="AD42">
        <v>7247.90298958904</v>
      </c>
    </row>
    <row r="43" spans="1:30">
      <c r="A43">
        <v>45</v>
      </c>
      <c r="B43" t="s">
        <v>64</v>
      </c>
      <c r="C43" t="s">
        <v>23</v>
      </c>
      <c r="D43" t="s">
        <v>227</v>
      </c>
      <c r="E43" t="s">
        <v>228</v>
      </c>
      <c r="F43">
        <v>77412926</v>
      </c>
      <c r="G43" t="s">
        <v>229</v>
      </c>
      <c r="H43" t="s">
        <v>230</v>
      </c>
      <c r="I43">
        <v>44467</v>
      </c>
      <c r="J43" t="s">
        <v>69</v>
      </c>
      <c r="K43">
        <v>4032</v>
      </c>
      <c r="L43">
        <v>688.8</v>
      </c>
      <c r="M43">
        <v>101</v>
      </c>
      <c r="N43">
        <v>1306.30356164384</v>
      </c>
      <c r="O43" t="s">
        <v>30</v>
      </c>
      <c r="P43" t="s">
        <v>70</v>
      </c>
      <c r="Q43">
        <v>18801.97</v>
      </c>
      <c r="R43">
        <v>0.14</v>
      </c>
      <c r="S43">
        <v>16169.6942</v>
      </c>
      <c r="T43">
        <v>102</v>
      </c>
      <c r="U43">
        <v>4518.65426958904</v>
      </c>
      <c r="V43" t="s">
        <v>30</v>
      </c>
      <c r="W43" t="s">
        <v>71</v>
      </c>
      <c r="X43">
        <v>1200</v>
      </c>
      <c r="Y43">
        <v>0.5</v>
      </c>
      <c r="Z43">
        <v>600</v>
      </c>
      <c r="AA43">
        <v>103</v>
      </c>
      <c r="AB43">
        <v>169.315068493151</v>
      </c>
      <c r="AC43" t="s">
        <v>72</v>
      </c>
      <c r="AD43">
        <v>5994.27289972603</v>
      </c>
    </row>
    <row r="44" spans="1:30">
      <c r="A44">
        <v>46</v>
      </c>
      <c r="B44" t="s">
        <v>64</v>
      </c>
      <c r="C44" t="s">
        <v>23</v>
      </c>
      <c r="D44" t="s">
        <v>231</v>
      </c>
      <c r="E44" t="s">
        <v>232</v>
      </c>
      <c r="F44">
        <v>77414111</v>
      </c>
      <c r="G44" t="s">
        <v>233</v>
      </c>
      <c r="H44" t="s">
        <v>234</v>
      </c>
      <c r="I44">
        <v>44468</v>
      </c>
      <c r="J44" t="s">
        <v>69</v>
      </c>
      <c r="K44">
        <v>4032</v>
      </c>
      <c r="L44">
        <v>688.8</v>
      </c>
      <c r="M44">
        <v>101</v>
      </c>
      <c r="N44">
        <v>1306.30356164384</v>
      </c>
      <c r="O44" t="s">
        <v>30</v>
      </c>
      <c r="P44" t="s">
        <v>70</v>
      </c>
      <c r="Q44">
        <v>16451.72</v>
      </c>
      <c r="R44">
        <v>0.14</v>
      </c>
      <c r="S44">
        <v>14148.4792</v>
      </c>
      <c r="T44">
        <v>102</v>
      </c>
      <c r="U44">
        <v>3953.82158465753</v>
      </c>
      <c r="V44" t="s">
        <v>30</v>
      </c>
      <c r="W44" t="s">
        <v>71</v>
      </c>
      <c r="X44">
        <v>1200</v>
      </c>
      <c r="Y44">
        <v>0.5</v>
      </c>
      <c r="Z44">
        <v>600</v>
      </c>
      <c r="AA44">
        <v>103</v>
      </c>
      <c r="AB44">
        <v>169.315068493151</v>
      </c>
      <c r="AC44" t="s">
        <v>72</v>
      </c>
      <c r="AD44">
        <v>5429.44021479452</v>
      </c>
    </row>
    <row r="45" spans="1:30">
      <c r="A45">
        <v>47</v>
      </c>
      <c r="B45" t="s">
        <v>64</v>
      </c>
      <c r="C45" t="s">
        <v>23</v>
      </c>
      <c r="D45" t="s">
        <v>235</v>
      </c>
      <c r="E45" t="s">
        <v>236</v>
      </c>
      <c r="F45">
        <v>77443223</v>
      </c>
      <c r="G45" t="s">
        <v>237</v>
      </c>
      <c r="H45" t="s">
        <v>238</v>
      </c>
      <c r="I45">
        <v>44465</v>
      </c>
      <c r="J45" t="s">
        <v>69</v>
      </c>
      <c r="K45">
        <v>4928</v>
      </c>
      <c r="L45">
        <v>688.8</v>
      </c>
      <c r="M45">
        <v>101</v>
      </c>
      <c r="N45">
        <v>1554.23780821918</v>
      </c>
      <c r="O45" t="s">
        <v>30</v>
      </c>
      <c r="P45" t="s">
        <v>70</v>
      </c>
      <c r="Q45">
        <v>16451.72</v>
      </c>
      <c r="R45">
        <v>0.14</v>
      </c>
      <c r="S45">
        <v>14148.4792</v>
      </c>
      <c r="T45">
        <v>102</v>
      </c>
      <c r="U45">
        <v>3953.82158465753</v>
      </c>
      <c r="V45" t="s">
        <v>30</v>
      </c>
      <c r="W45" t="s">
        <v>71</v>
      </c>
      <c r="X45">
        <v>1200</v>
      </c>
      <c r="Y45">
        <v>0.5</v>
      </c>
      <c r="Z45">
        <v>600</v>
      </c>
      <c r="AA45">
        <v>103</v>
      </c>
      <c r="AB45">
        <v>169.315068493151</v>
      </c>
      <c r="AC45" t="s">
        <v>72</v>
      </c>
      <c r="AD45">
        <v>5677.37446136986</v>
      </c>
    </row>
    <row r="46" spans="1:30">
      <c r="A46">
        <v>48</v>
      </c>
      <c r="B46" t="s">
        <v>64</v>
      </c>
      <c r="C46" t="s">
        <v>23</v>
      </c>
      <c r="D46" t="s">
        <v>239</v>
      </c>
      <c r="E46" t="s">
        <v>240</v>
      </c>
      <c r="F46">
        <v>77439779</v>
      </c>
      <c r="G46" t="s">
        <v>241</v>
      </c>
      <c r="H46" t="s">
        <v>242</v>
      </c>
      <c r="I46">
        <v>44465</v>
      </c>
      <c r="J46" t="s">
        <v>69</v>
      </c>
      <c r="K46">
        <v>4480</v>
      </c>
      <c r="L46">
        <v>688.8</v>
      </c>
      <c r="M46">
        <v>101</v>
      </c>
      <c r="N46">
        <v>1430.27068493151</v>
      </c>
      <c r="O46" t="s">
        <v>30</v>
      </c>
      <c r="P46" t="s">
        <v>70</v>
      </c>
      <c r="Q46">
        <v>18801.97</v>
      </c>
      <c r="R46">
        <v>0.14</v>
      </c>
      <c r="S46">
        <v>16169.6942</v>
      </c>
      <c r="T46">
        <v>102</v>
      </c>
      <c r="U46">
        <v>4518.65426958904</v>
      </c>
      <c r="V46" t="s">
        <v>30</v>
      </c>
      <c r="W46" t="s">
        <v>71</v>
      </c>
      <c r="X46">
        <v>1200</v>
      </c>
      <c r="Y46">
        <v>0.5</v>
      </c>
      <c r="Z46">
        <v>600</v>
      </c>
      <c r="AA46">
        <v>103</v>
      </c>
      <c r="AB46">
        <v>169.315068493151</v>
      </c>
      <c r="AC46" t="s">
        <v>72</v>
      </c>
      <c r="AD46">
        <v>6118.2400230137</v>
      </c>
    </row>
    <row r="47" spans="1:30">
      <c r="A47">
        <v>49</v>
      </c>
      <c r="B47" t="s">
        <v>64</v>
      </c>
      <c r="C47" t="s">
        <v>23</v>
      </c>
      <c r="D47" t="s">
        <v>243</v>
      </c>
      <c r="E47" t="s">
        <v>244</v>
      </c>
      <c r="F47">
        <v>77414101</v>
      </c>
      <c r="G47" t="s">
        <v>245</v>
      </c>
      <c r="H47" t="s">
        <v>246</v>
      </c>
      <c r="I47">
        <v>44468</v>
      </c>
      <c r="J47" t="s">
        <v>69</v>
      </c>
      <c r="K47">
        <v>4032</v>
      </c>
      <c r="L47">
        <v>688.8</v>
      </c>
      <c r="M47">
        <v>101</v>
      </c>
      <c r="N47">
        <v>1306.30356164384</v>
      </c>
      <c r="O47" t="s">
        <v>30</v>
      </c>
      <c r="P47" t="s">
        <v>70</v>
      </c>
      <c r="Q47">
        <v>18801.97</v>
      </c>
      <c r="R47">
        <v>0.14</v>
      </c>
      <c r="S47">
        <v>16169.6942</v>
      </c>
      <c r="T47">
        <v>102</v>
      </c>
      <c r="U47">
        <v>4518.65426958904</v>
      </c>
      <c r="V47" t="s">
        <v>30</v>
      </c>
      <c r="W47" t="s">
        <v>71</v>
      </c>
      <c r="X47">
        <v>1200</v>
      </c>
      <c r="Y47">
        <v>0.5</v>
      </c>
      <c r="Z47">
        <v>600</v>
      </c>
      <c r="AA47">
        <v>103</v>
      </c>
      <c r="AB47">
        <v>169.315068493151</v>
      </c>
      <c r="AC47" t="s">
        <v>72</v>
      </c>
      <c r="AD47">
        <v>5994.27289972603</v>
      </c>
    </row>
    <row r="48" spans="1:30">
      <c r="A48">
        <v>50</v>
      </c>
      <c r="B48" t="s">
        <v>64</v>
      </c>
      <c r="C48" t="s">
        <v>23</v>
      </c>
      <c r="D48" t="s">
        <v>247</v>
      </c>
      <c r="E48" t="s">
        <v>248</v>
      </c>
      <c r="F48">
        <v>77439773</v>
      </c>
      <c r="G48" t="s">
        <v>249</v>
      </c>
      <c r="H48" t="s">
        <v>250</v>
      </c>
      <c r="I48">
        <v>44468</v>
      </c>
      <c r="J48" t="s">
        <v>69</v>
      </c>
      <c r="K48">
        <v>4928</v>
      </c>
      <c r="L48">
        <v>688.8</v>
      </c>
      <c r="M48">
        <v>101</v>
      </c>
      <c r="N48">
        <v>1554.23780821918</v>
      </c>
      <c r="O48" t="s">
        <v>30</v>
      </c>
      <c r="P48" t="s">
        <v>70</v>
      </c>
      <c r="Q48">
        <v>23502.46</v>
      </c>
      <c r="R48">
        <v>0.14</v>
      </c>
      <c r="S48">
        <v>20212.1156</v>
      </c>
      <c r="T48">
        <v>102</v>
      </c>
      <c r="U48">
        <v>5648.31723616438</v>
      </c>
      <c r="V48" t="s">
        <v>30</v>
      </c>
      <c r="W48" t="s">
        <v>71</v>
      </c>
      <c r="X48">
        <v>1200</v>
      </c>
      <c r="Y48">
        <v>0.5</v>
      </c>
      <c r="Z48">
        <v>600</v>
      </c>
      <c r="AA48">
        <v>103</v>
      </c>
      <c r="AB48">
        <v>169.315068493151</v>
      </c>
      <c r="AC48" t="s">
        <v>72</v>
      </c>
      <c r="AD48">
        <v>7371.87011287671</v>
      </c>
    </row>
    <row r="49" spans="1:30">
      <c r="A49">
        <v>51</v>
      </c>
      <c r="B49" t="s">
        <v>64</v>
      </c>
      <c r="C49" t="s">
        <v>23</v>
      </c>
      <c r="D49" t="s">
        <v>251</v>
      </c>
      <c r="E49" t="s">
        <v>252</v>
      </c>
      <c r="F49">
        <v>77443226</v>
      </c>
      <c r="G49" t="s">
        <v>253</v>
      </c>
      <c r="H49" t="s">
        <v>254</v>
      </c>
      <c r="I49">
        <v>44468</v>
      </c>
      <c r="J49" t="s">
        <v>69</v>
      </c>
      <c r="K49">
        <v>4928</v>
      </c>
      <c r="L49">
        <v>688.8</v>
      </c>
      <c r="M49">
        <v>101</v>
      </c>
      <c r="N49">
        <v>1554.23780821918</v>
      </c>
      <c r="O49" t="s">
        <v>30</v>
      </c>
      <c r="P49" t="s">
        <v>70</v>
      </c>
      <c r="Q49">
        <v>18801.97</v>
      </c>
      <c r="R49">
        <v>0.14</v>
      </c>
      <c r="S49">
        <v>16169.6942</v>
      </c>
      <c r="T49">
        <v>102</v>
      </c>
      <c r="U49">
        <v>4518.65426958904</v>
      </c>
      <c r="V49" t="s">
        <v>30</v>
      </c>
      <c r="W49" t="s">
        <v>71</v>
      </c>
      <c r="X49">
        <v>1200</v>
      </c>
      <c r="Y49">
        <v>0.5</v>
      </c>
      <c r="Z49">
        <v>600</v>
      </c>
      <c r="AA49">
        <v>103</v>
      </c>
      <c r="AB49">
        <v>169.315068493151</v>
      </c>
      <c r="AC49" t="s">
        <v>72</v>
      </c>
      <c r="AD49">
        <v>6242.20714630137</v>
      </c>
    </row>
    <row r="50" spans="1:30">
      <c r="A50">
        <v>52</v>
      </c>
      <c r="B50" t="s">
        <v>64</v>
      </c>
      <c r="C50" t="s">
        <v>23</v>
      </c>
      <c r="D50" t="s">
        <v>255</v>
      </c>
      <c r="E50" t="s">
        <v>256</v>
      </c>
      <c r="F50">
        <v>77412924</v>
      </c>
      <c r="G50" t="s">
        <v>257</v>
      </c>
      <c r="H50" t="s">
        <v>258</v>
      </c>
      <c r="I50">
        <v>44467</v>
      </c>
      <c r="J50" t="s">
        <v>69</v>
      </c>
      <c r="K50">
        <v>4480</v>
      </c>
      <c r="L50">
        <v>688.8</v>
      </c>
      <c r="M50">
        <v>101</v>
      </c>
      <c r="N50">
        <v>1430.27068493151</v>
      </c>
      <c r="O50" t="s">
        <v>30</v>
      </c>
      <c r="P50" t="s">
        <v>70</v>
      </c>
      <c r="Q50">
        <v>16451.72</v>
      </c>
      <c r="R50">
        <v>0.14</v>
      </c>
      <c r="S50">
        <v>14148.4792</v>
      </c>
      <c r="T50">
        <v>102</v>
      </c>
      <c r="U50">
        <v>3953.82158465753</v>
      </c>
      <c r="V50" t="s">
        <v>30</v>
      </c>
      <c r="W50" t="s">
        <v>71</v>
      </c>
      <c r="X50">
        <v>1200</v>
      </c>
      <c r="Y50">
        <v>0.5</v>
      </c>
      <c r="Z50">
        <v>600</v>
      </c>
      <c r="AA50">
        <v>103</v>
      </c>
      <c r="AB50">
        <v>169.315068493151</v>
      </c>
      <c r="AC50" t="s">
        <v>72</v>
      </c>
      <c r="AD50">
        <v>5553.40733808219</v>
      </c>
    </row>
    <row r="51" spans="1:30">
      <c r="A51">
        <v>53</v>
      </c>
      <c r="B51" t="s">
        <v>64</v>
      </c>
      <c r="C51" t="s">
        <v>23</v>
      </c>
      <c r="D51" t="s">
        <v>259</v>
      </c>
      <c r="E51" t="s">
        <v>260</v>
      </c>
      <c r="F51">
        <v>77443228</v>
      </c>
      <c r="G51" t="s">
        <v>261</v>
      </c>
      <c r="H51" t="s">
        <v>262</v>
      </c>
      <c r="I51">
        <v>44468</v>
      </c>
      <c r="J51" t="s">
        <v>69</v>
      </c>
      <c r="K51">
        <v>4032</v>
      </c>
      <c r="L51">
        <v>688.8</v>
      </c>
      <c r="M51">
        <v>101</v>
      </c>
      <c r="N51">
        <v>1306.30356164384</v>
      </c>
      <c r="O51" t="s">
        <v>30</v>
      </c>
      <c r="P51" t="s">
        <v>70</v>
      </c>
      <c r="Q51">
        <v>16451.72</v>
      </c>
      <c r="R51">
        <v>0.14</v>
      </c>
      <c r="S51">
        <v>14148.4792</v>
      </c>
      <c r="T51">
        <v>102</v>
      </c>
      <c r="U51">
        <v>3953.82158465753</v>
      </c>
      <c r="V51" t="s">
        <v>30</v>
      </c>
      <c r="W51" t="s">
        <v>71</v>
      </c>
      <c r="X51">
        <v>1200</v>
      </c>
      <c r="Y51">
        <v>0.5</v>
      </c>
      <c r="Z51">
        <v>600</v>
      </c>
      <c r="AA51">
        <v>103</v>
      </c>
      <c r="AB51">
        <v>169.315068493151</v>
      </c>
      <c r="AC51" t="s">
        <v>72</v>
      </c>
      <c r="AD51">
        <v>5429.44021479452</v>
      </c>
    </row>
    <row r="52" spans="1:30">
      <c r="A52">
        <v>54</v>
      </c>
      <c r="B52" t="s">
        <v>64</v>
      </c>
      <c r="C52" t="s">
        <v>23</v>
      </c>
      <c r="D52" t="s">
        <v>263</v>
      </c>
      <c r="E52" t="s">
        <v>264</v>
      </c>
      <c r="F52" t="s">
        <v>265</v>
      </c>
      <c r="G52" t="s">
        <v>266</v>
      </c>
      <c r="H52" t="s">
        <v>267</v>
      </c>
      <c r="I52">
        <v>44432</v>
      </c>
      <c r="J52" t="s">
        <v>268</v>
      </c>
      <c r="K52">
        <v>4480</v>
      </c>
      <c r="L52">
        <v>739.2</v>
      </c>
      <c r="M52">
        <v>104</v>
      </c>
      <c r="N52">
        <v>1487.11452054795</v>
      </c>
      <c r="O52" t="s">
        <v>30</v>
      </c>
      <c r="P52" t="s">
        <v>269</v>
      </c>
      <c r="Q52">
        <v>15749.29</v>
      </c>
      <c r="R52">
        <v>0.14</v>
      </c>
      <c r="S52">
        <v>13544.3894</v>
      </c>
      <c r="T52">
        <v>105</v>
      </c>
      <c r="U52">
        <v>3896.33119726027</v>
      </c>
      <c r="V52" t="s">
        <v>30</v>
      </c>
      <c r="W52" t="s">
        <v>269</v>
      </c>
      <c r="X52">
        <v>1200</v>
      </c>
      <c r="Y52">
        <v>0.5</v>
      </c>
      <c r="Z52">
        <v>600</v>
      </c>
      <c r="AA52">
        <v>105</v>
      </c>
      <c r="AB52">
        <v>172.602739726027</v>
      </c>
      <c r="AC52" t="s">
        <v>72</v>
      </c>
      <c r="AD52">
        <v>5556.04845753425</v>
      </c>
    </row>
    <row r="53" spans="1:30">
      <c r="A53">
        <v>55</v>
      </c>
      <c r="B53" t="s">
        <v>64</v>
      </c>
      <c r="C53" t="s">
        <v>23</v>
      </c>
      <c r="D53" t="s">
        <v>270</v>
      </c>
      <c r="E53" t="s">
        <v>271</v>
      </c>
      <c r="F53" t="s">
        <v>272</v>
      </c>
      <c r="G53" t="s">
        <v>273</v>
      </c>
      <c r="H53" t="s">
        <v>274</v>
      </c>
      <c r="I53">
        <v>44432</v>
      </c>
      <c r="J53" t="s">
        <v>268</v>
      </c>
      <c r="K53">
        <v>4032</v>
      </c>
      <c r="L53">
        <v>739.2</v>
      </c>
      <c r="M53">
        <v>104</v>
      </c>
      <c r="N53">
        <v>1359.46520547945</v>
      </c>
      <c r="O53" t="s">
        <v>30</v>
      </c>
      <c r="P53" t="s">
        <v>269</v>
      </c>
      <c r="Q53">
        <v>15749.29</v>
      </c>
      <c r="R53">
        <v>0.14</v>
      </c>
      <c r="S53">
        <v>13544.3894</v>
      </c>
      <c r="T53">
        <v>105</v>
      </c>
      <c r="U53">
        <v>3896.33119726027</v>
      </c>
      <c r="V53" t="s">
        <v>30</v>
      </c>
      <c r="W53" t="s">
        <v>269</v>
      </c>
      <c r="X53">
        <v>1200</v>
      </c>
      <c r="Y53">
        <v>0.5</v>
      </c>
      <c r="Z53">
        <v>600</v>
      </c>
      <c r="AA53">
        <v>105</v>
      </c>
      <c r="AB53">
        <v>172.602739726027</v>
      </c>
      <c r="AC53" t="s">
        <v>72</v>
      </c>
      <c r="AD53">
        <v>5428.39914246575</v>
      </c>
    </row>
    <row r="54" spans="1:30">
      <c r="A54">
        <v>56</v>
      </c>
      <c r="B54" t="s">
        <v>64</v>
      </c>
      <c r="C54" t="s">
        <v>23</v>
      </c>
      <c r="D54" t="s">
        <v>275</v>
      </c>
      <c r="E54" t="s">
        <v>276</v>
      </c>
      <c r="F54" t="s">
        <v>277</v>
      </c>
      <c r="G54" t="s">
        <v>278</v>
      </c>
      <c r="H54" t="s">
        <v>279</v>
      </c>
      <c r="I54">
        <v>44035</v>
      </c>
      <c r="J54" t="s">
        <v>280</v>
      </c>
      <c r="K54">
        <v>4480</v>
      </c>
      <c r="L54">
        <v>739.2</v>
      </c>
      <c r="M54">
        <v>83</v>
      </c>
      <c r="N54">
        <v>1186.83178082192</v>
      </c>
      <c r="O54" t="s">
        <v>30</v>
      </c>
      <c r="P54" t="s">
        <v>280</v>
      </c>
      <c r="Q54">
        <v>15989.64</v>
      </c>
      <c r="R54">
        <v>0</v>
      </c>
      <c r="S54">
        <v>15989.64</v>
      </c>
      <c r="T54">
        <v>83</v>
      </c>
      <c r="U54">
        <v>3636.00032876712</v>
      </c>
      <c r="V54" t="s">
        <v>30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 t="s">
        <v>32</v>
      </c>
      <c r="AD54">
        <v>4822.83210958904</v>
      </c>
    </row>
    <row r="55" spans="1:30">
      <c r="A55">
        <v>57</v>
      </c>
      <c r="B55" t="s">
        <v>64</v>
      </c>
      <c r="C55" t="s">
        <v>23</v>
      </c>
      <c r="D55" t="s">
        <v>281</v>
      </c>
      <c r="E55" t="s">
        <v>282</v>
      </c>
      <c r="F55" t="s">
        <v>283</v>
      </c>
      <c r="G55" t="s">
        <v>284</v>
      </c>
      <c r="H55" t="s">
        <v>285</v>
      </c>
      <c r="I55">
        <v>44041</v>
      </c>
      <c r="J55" t="s">
        <v>286</v>
      </c>
      <c r="K55">
        <v>4480</v>
      </c>
      <c r="L55">
        <v>739.2</v>
      </c>
      <c r="M55">
        <v>89</v>
      </c>
      <c r="N55">
        <v>1272.62684931507</v>
      </c>
      <c r="O55" t="s">
        <v>30</v>
      </c>
      <c r="P55" t="s">
        <v>287</v>
      </c>
      <c r="Q55">
        <v>23220.36</v>
      </c>
      <c r="R55">
        <v>0</v>
      </c>
      <c r="S55">
        <v>23220.36</v>
      </c>
      <c r="T55">
        <v>338</v>
      </c>
      <c r="U55">
        <v>21502.6895342466</v>
      </c>
      <c r="V55" t="s">
        <v>30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 t="s">
        <v>32</v>
      </c>
      <c r="AD55">
        <v>22775.3163835616</v>
      </c>
    </row>
    <row r="56" spans="1:30">
      <c r="A56">
        <v>58</v>
      </c>
      <c r="B56" t="s">
        <v>64</v>
      </c>
      <c r="C56" t="s">
        <v>23</v>
      </c>
      <c r="D56" t="s">
        <v>288</v>
      </c>
      <c r="E56" t="s">
        <v>289</v>
      </c>
      <c r="F56" t="s">
        <v>290</v>
      </c>
      <c r="G56" t="s">
        <v>291</v>
      </c>
      <c r="H56" t="s">
        <v>292</v>
      </c>
      <c r="I56">
        <v>44035</v>
      </c>
      <c r="J56" t="s">
        <v>280</v>
      </c>
      <c r="K56">
        <v>4032</v>
      </c>
      <c r="L56">
        <v>739.2</v>
      </c>
      <c r="M56">
        <v>83</v>
      </c>
      <c r="N56">
        <v>1084.95780821918</v>
      </c>
      <c r="O56" t="s">
        <v>30</v>
      </c>
      <c r="P56" t="s">
        <v>280</v>
      </c>
      <c r="Q56">
        <v>9593.78</v>
      </c>
      <c r="R56">
        <v>0</v>
      </c>
      <c r="S56">
        <v>9593.78</v>
      </c>
      <c r="T56">
        <v>83</v>
      </c>
      <c r="U56">
        <v>2181.59928767123</v>
      </c>
      <c r="V56" t="s">
        <v>30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 t="s">
        <v>32</v>
      </c>
      <c r="AD56">
        <v>3266.55709589041</v>
      </c>
    </row>
    <row r="57" spans="1:30">
      <c r="A57">
        <v>59</v>
      </c>
      <c r="B57" t="s">
        <v>64</v>
      </c>
      <c r="C57" t="s">
        <v>23</v>
      </c>
      <c r="D57" t="s">
        <v>293</v>
      </c>
      <c r="E57" t="s">
        <v>294</v>
      </c>
      <c r="F57" t="s">
        <v>295</v>
      </c>
      <c r="G57" t="s">
        <v>296</v>
      </c>
      <c r="H57" t="s">
        <v>297</v>
      </c>
      <c r="I57">
        <v>44041</v>
      </c>
      <c r="J57" t="s">
        <v>286</v>
      </c>
      <c r="K57">
        <v>4480</v>
      </c>
      <c r="L57">
        <v>739.2</v>
      </c>
      <c r="M57">
        <v>89</v>
      </c>
      <c r="N57">
        <v>1272.62684931507</v>
      </c>
      <c r="O57" t="s">
        <v>30</v>
      </c>
      <c r="P57" t="s">
        <v>269</v>
      </c>
      <c r="Q57">
        <v>15989.64</v>
      </c>
      <c r="R57">
        <v>0</v>
      </c>
      <c r="S57">
        <v>15989.64</v>
      </c>
      <c r="T57">
        <v>105</v>
      </c>
      <c r="U57">
        <v>4599.75945205479</v>
      </c>
      <c r="V57" t="s">
        <v>30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 t="s">
        <v>32</v>
      </c>
      <c r="AD57">
        <v>5872.38630136986</v>
      </c>
    </row>
    <row r="58" spans="1:30">
      <c r="A58">
        <v>60</v>
      </c>
      <c r="B58" t="s">
        <v>64</v>
      </c>
      <c r="C58" t="s">
        <v>23</v>
      </c>
      <c r="D58" t="s">
        <v>298</v>
      </c>
      <c r="E58" t="s">
        <v>299</v>
      </c>
      <c r="F58" t="s">
        <v>300</v>
      </c>
      <c r="G58" t="s">
        <v>301</v>
      </c>
      <c r="H58" t="s">
        <v>302</v>
      </c>
      <c r="I58">
        <v>44029</v>
      </c>
      <c r="J58" t="s">
        <v>303</v>
      </c>
      <c r="K58">
        <v>5824</v>
      </c>
      <c r="L58">
        <v>739.2</v>
      </c>
      <c r="M58">
        <v>76</v>
      </c>
      <c r="N58">
        <v>1366.58410958904</v>
      </c>
      <c r="O58" t="s">
        <v>30</v>
      </c>
      <c r="P58" t="s">
        <v>287</v>
      </c>
      <c r="Q58">
        <v>23220.36</v>
      </c>
      <c r="R58">
        <v>0</v>
      </c>
      <c r="S58">
        <v>23220.36</v>
      </c>
      <c r="T58">
        <v>338</v>
      </c>
      <c r="U58">
        <v>21502.6895342466</v>
      </c>
      <c r="V58" t="s">
        <v>30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 t="s">
        <v>32</v>
      </c>
      <c r="AD58">
        <v>22869.2736438356</v>
      </c>
    </row>
    <row r="59" spans="1:30">
      <c r="A59">
        <v>61</v>
      </c>
      <c r="B59" t="s">
        <v>304</v>
      </c>
      <c r="C59" t="s">
        <v>23</v>
      </c>
      <c r="D59" t="s">
        <v>305</v>
      </c>
      <c r="E59" t="s">
        <v>306</v>
      </c>
      <c r="F59" t="s">
        <v>307</v>
      </c>
      <c r="G59" t="s">
        <v>308</v>
      </c>
      <c r="H59" t="s">
        <v>309</v>
      </c>
      <c r="I59">
        <v>44221</v>
      </c>
      <c r="J59" t="s">
        <v>310</v>
      </c>
      <c r="K59">
        <v>4480</v>
      </c>
      <c r="L59">
        <v>697.2</v>
      </c>
      <c r="M59">
        <v>300</v>
      </c>
      <c r="N59">
        <v>4255.23287671233</v>
      </c>
      <c r="O59" t="s">
        <v>30</v>
      </c>
      <c r="P59" t="s">
        <v>311</v>
      </c>
      <c r="Q59">
        <v>23803.59</v>
      </c>
      <c r="R59">
        <v>0.17</v>
      </c>
      <c r="S59">
        <v>19756.9797</v>
      </c>
      <c r="T59">
        <v>72</v>
      </c>
      <c r="U59">
        <v>3897.26722849315</v>
      </c>
      <c r="V59" t="s">
        <v>30</v>
      </c>
      <c r="W59" t="s">
        <v>312</v>
      </c>
      <c r="X59">
        <v>1200</v>
      </c>
      <c r="Y59">
        <v>0.5</v>
      </c>
      <c r="Z59">
        <v>600</v>
      </c>
      <c r="AA59">
        <v>82</v>
      </c>
      <c r="AB59">
        <v>134.794520547945</v>
      </c>
      <c r="AC59" t="s">
        <v>72</v>
      </c>
      <c r="AD59">
        <v>8287.29462575342</v>
      </c>
    </row>
    <row r="60" spans="1:30">
      <c r="A60">
        <v>62</v>
      </c>
      <c r="B60" t="s">
        <v>304</v>
      </c>
      <c r="C60" t="s">
        <v>23</v>
      </c>
      <c r="D60" t="s">
        <v>313</v>
      </c>
      <c r="E60" t="s">
        <v>314</v>
      </c>
      <c r="F60" t="s">
        <v>315</v>
      </c>
      <c r="G60" t="s">
        <v>316</v>
      </c>
      <c r="H60" t="s">
        <v>317</v>
      </c>
      <c r="I60">
        <v>44221</v>
      </c>
      <c r="J60" t="s">
        <v>318</v>
      </c>
      <c r="K60">
        <v>4480</v>
      </c>
      <c r="L60">
        <v>697.2</v>
      </c>
      <c r="M60">
        <v>303</v>
      </c>
      <c r="N60">
        <v>4297.78520547945</v>
      </c>
      <c r="O60" t="s">
        <v>30</v>
      </c>
      <c r="P60" t="s">
        <v>311</v>
      </c>
      <c r="Q60">
        <v>23803.59</v>
      </c>
      <c r="R60">
        <v>0.17</v>
      </c>
      <c r="S60">
        <v>19756.9797</v>
      </c>
      <c r="T60">
        <v>72</v>
      </c>
      <c r="U60">
        <v>3897.26722849315</v>
      </c>
      <c r="V60" t="s">
        <v>30</v>
      </c>
      <c r="W60" t="s">
        <v>312</v>
      </c>
      <c r="X60">
        <v>1200</v>
      </c>
      <c r="Y60">
        <v>0.5</v>
      </c>
      <c r="Z60">
        <v>600</v>
      </c>
      <c r="AA60">
        <v>82</v>
      </c>
      <c r="AB60">
        <v>134.794520547945</v>
      </c>
      <c r="AC60" t="s">
        <v>72</v>
      </c>
      <c r="AD60">
        <v>8329.84695452055</v>
      </c>
    </row>
    <row r="61" spans="1:30">
      <c r="A61">
        <v>63</v>
      </c>
      <c r="B61" t="s">
        <v>304</v>
      </c>
      <c r="C61" t="s">
        <v>23</v>
      </c>
      <c r="D61" t="s">
        <v>319</v>
      </c>
      <c r="E61" t="s">
        <v>320</v>
      </c>
      <c r="F61" t="s">
        <v>321</v>
      </c>
      <c r="G61" t="s">
        <v>322</v>
      </c>
      <c r="H61" t="s">
        <v>323</v>
      </c>
      <c r="I61">
        <v>44222</v>
      </c>
      <c r="J61" t="s">
        <v>318</v>
      </c>
      <c r="K61">
        <v>4480</v>
      </c>
      <c r="L61">
        <v>697.2</v>
      </c>
      <c r="M61">
        <v>303</v>
      </c>
      <c r="N61">
        <v>4297.78520547945</v>
      </c>
      <c r="O61" t="s">
        <v>30</v>
      </c>
      <c r="P61" t="s">
        <v>324</v>
      </c>
      <c r="Q61">
        <v>23803.59</v>
      </c>
      <c r="R61">
        <v>0.17</v>
      </c>
      <c r="S61">
        <v>19756.9797</v>
      </c>
      <c r="T61">
        <v>71</v>
      </c>
      <c r="U61">
        <v>3843.1385169863</v>
      </c>
      <c r="V61" t="s">
        <v>30</v>
      </c>
      <c r="W61" t="s">
        <v>312</v>
      </c>
      <c r="X61">
        <v>1200</v>
      </c>
      <c r="Y61">
        <v>0.5</v>
      </c>
      <c r="Z61">
        <v>600</v>
      </c>
      <c r="AA61">
        <v>82</v>
      </c>
      <c r="AB61">
        <v>134.794520547945</v>
      </c>
      <c r="AC61" t="s">
        <v>72</v>
      </c>
      <c r="AD61">
        <v>8275.7182430137</v>
      </c>
    </row>
    <row r="62" spans="1:30">
      <c r="A62">
        <v>64</v>
      </c>
      <c r="B62" t="s">
        <v>304</v>
      </c>
      <c r="C62" t="s">
        <v>23</v>
      </c>
      <c r="D62" t="s">
        <v>325</v>
      </c>
      <c r="E62" t="s">
        <v>326</v>
      </c>
      <c r="F62" t="s">
        <v>327</v>
      </c>
      <c r="G62" t="s">
        <v>328</v>
      </c>
      <c r="H62" t="s">
        <v>329</v>
      </c>
      <c r="I62">
        <v>44218</v>
      </c>
      <c r="J62" t="s">
        <v>318</v>
      </c>
      <c r="K62">
        <v>4480</v>
      </c>
      <c r="L62">
        <v>697.2</v>
      </c>
      <c r="M62">
        <v>303</v>
      </c>
      <c r="N62">
        <v>4297.78520547945</v>
      </c>
      <c r="O62" t="s">
        <v>30</v>
      </c>
      <c r="P62" t="s">
        <v>311</v>
      </c>
      <c r="Q62">
        <v>23803.59</v>
      </c>
      <c r="R62">
        <v>0.17</v>
      </c>
      <c r="S62">
        <v>19756.9797</v>
      </c>
      <c r="T62">
        <v>72</v>
      </c>
      <c r="U62">
        <v>3897.26722849315</v>
      </c>
      <c r="V62" t="s">
        <v>30</v>
      </c>
      <c r="W62" t="s">
        <v>312</v>
      </c>
      <c r="X62">
        <v>1200</v>
      </c>
      <c r="Y62">
        <v>0.5</v>
      </c>
      <c r="Z62">
        <v>600</v>
      </c>
      <c r="AA62">
        <v>82</v>
      </c>
      <c r="AB62">
        <v>134.794520547945</v>
      </c>
      <c r="AC62" t="s">
        <v>72</v>
      </c>
      <c r="AD62">
        <v>8329.84695452055</v>
      </c>
    </row>
    <row r="63" spans="1:30">
      <c r="A63">
        <v>65</v>
      </c>
      <c r="B63" t="s">
        <v>304</v>
      </c>
      <c r="C63" t="s">
        <v>23</v>
      </c>
      <c r="D63" t="s">
        <v>330</v>
      </c>
      <c r="E63" t="s">
        <v>331</v>
      </c>
      <c r="F63" t="s">
        <v>332</v>
      </c>
      <c r="G63" t="s">
        <v>333</v>
      </c>
      <c r="H63" t="s">
        <v>334</v>
      </c>
      <c r="I63">
        <v>44222</v>
      </c>
      <c r="J63" t="s">
        <v>318</v>
      </c>
      <c r="K63">
        <v>4480</v>
      </c>
      <c r="L63">
        <v>697.2</v>
      </c>
      <c r="M63">
        <v>303</v>
      </c>
      <c r="N63">
        <v>4297.78520547945</v>
      </c>
      <c r="O63" t="s">
        <v>30</v>
      </c>
      <c r="P63" t="s">
        <v>311</v>
      </c>
      <c r="Q63">
        <v>23803.59</v>
      </c>
      <c r="R63">
        <v>0.17</v>
      </c>
      <c r="S63">
        <v>19756.9797</v>
      </c>
      <c r="T63">
        <v>72</v>
      </c>
      <c r="U63">
        <v>3897.26722849315</v>
      </c>
      <c r="V63" t="s">
        <v>30</v>
      </c>
      <c r="W63" t="s">
        <v>312</v>
      </c>
      <c r="X63">
        <v>1200</v>
      </c>
      <c r="Y63">
        <v>0.5</v>
      </c>
      <c r="Z63">
        <v>600</v>
      </c>
      <c r="AA63">
        <v>82</v>
      </c>
      <c r="AB63">
        <v>134.794520547945</v>
      </c>
      <c r="AC63" t="s">
        <v>72</v>
      </c>
      <c r="AD63">
        <v>8329.84695452055</v>
      </c>
    </row>
    <row r="64" spans="1:30">
      <c r="A64">
        <v>66</v>
      </c>
      <c r="B64" t="s">
        <v>304</v>
      </c>
      <c r="C64" t="s">
        <v>23</v>
      </c>
      <c r="D64" t="s">
        <v>335</v>
      </c>
      <c r="E64" t="s">
        <v>336</v>
      </c>
      <c r="F64" t="s">
        <v>337</v>
      </c>
      <c r="G64" t="s">
        <v>338</v>
      </c>
      <c r="H64" t="s">
        <v>339</v>
      </c>
      <c r="I64">
        <v>44222</v>
      </c>
      <c r="J64" t="s">
        <v>310</v>
      </c>
      <c r="K64">
        <v>4480</v>
      </c>
      <c r="L64">
        <v>697.2</v>
      </c>
      <c r="M64">
        <v>300</v>
      </c>
      <c r="N64">
        <v>4255.23287671233</v>
      </c>
      <c r="O64" t="s">
        <v>30</v>
      </c>
      <c r="P64" t="s">
        <v>324</v>
      </c>
      <c r="Q64">
        <v>23803.59</v>
      </c>
      <c r="R64">
        <v>0.17</v>
      </c>
      <c r="S64">
        <v>19756.9797</v>
      </c>
      <c r="T64">
        <v>71</v>
      </c>
      <c r="U64">
        <v>3843.1385169863</v>
      </c>
      <c r="V64" t="s">
        <v>30</v>
      </c>
      <c r="W64" t="s">
        <v>312</v>
      </c>
      <c r="X64">
        <v>1200</v>
      </c>
      <c r="Y64">
        <v>0.5</v>
      </c>
      <c r="Z64">
        <v>600</v>
      </c>
      <c r="AA64">
        <v>82</v>
      </c>
      <c r="AB64">
        <v>134.794520547945</v>
      </c>
      <c r="AC64" t="s">
        <v>72</v>
      </c>
      <c r="AD64">
        <v>8233.16591424657</v>
      </c>
    </row>
    <row r="65" spans="1:30">
      <c r="A65">
        <v>67</v>
      </c>
      <c r="B65" t="s">
        <v>304</v>
      </c>
      <c r="C65" t="s">
        <v>23</v>
      </c>
      <c r="D65" t="s">
        <v>340</v>
      </c>
      <c r="E65" t="s">
        <v>341</v>
      </c>
      <c r="F65" t="s">
        <v>342</v>
      </c>
      <c r="G65" t="s">
        <v>343</v>
      </c>
      <c r="H65" t="s">
        <v>344</v>
      </c>
      <c r="I65">
        <v>44221</v>
      </c>
      <c r="J65" t="s">
        <v>324</v>
      </c>
      <c r="K65">
        <v>4480</v>
      </c>
      <c r="L65">
        <v>697.2</v>
      </c>
      <c r="M65">
        <v>71</v>
      </c>
      <c r="N65">
        <v>1007.07178082192</v>
      </c>
      <c r="O65" t="s">
        <v>345</v>
      </c>
      <c r="P65" t="s">
        <v>346</v>
      </c>
      <c r="Q65">
        <v>23803.59</v>
      </c>
      <c r="R65">
        <v>0.17</v>
      </c>
      <c r="S65">
        <v>19756.9797</v>
      </c>
      <c r="T65">
        <v>80</v>
      </c>
      <c r="U65">
        <v>4330.29692054794</v>
      </c>
      <c r="V65" t="s">
        <v>30</v>
      </c>
      <c r="W65" t="s">
        <v>312</v>
      </c>
      <c r="X65">
        <v>1200</v>
      </c>
      <c r="Y65">
        <v>0.5</v>
      </c>
      <c r="Z65">
        <v>600</v>
      </c>
      <c r="AA65">
        <v>82</v>
      </c>
      <c r="AB65">
        <v>134.794520547945</v>
      </c>
      <c r="AC65" t="s">
        <v>72</v>
      </c>
      <c r="AD65">
        <v>5472.16322191781</v>
      </c>
    </row>
    <row r="66" spans="1:30">
      <c r="A66">
        <v>68</v>
      </c>
      <c r="B66" t="s">
        <v>304</v>
      </c>
      <c r="C66" t="s">
        <v>23</v>
      </c>
      <c r="D66" t="s">
        <v>347</v>
      </c>
      <c r="E66" t="s">
        <v>348</v>
      </c>
      <c r="F66" t="s">
        <v>349</v>
      </c>
      <c r="G66" t="s">
        <v>350</v>
      </c>
      <c r="H66" t="s">
        <v>351</v>
      </c>
      <c r="I66">
        <v>44222</v>
      </c>
      <c r="J66" t="s">
        <v>324</v>
      </c>
      <c r="K66">
        <v>4032</v>
      </c>
      <c r="L66">
        <v>697.2</v>
      </c>
      <c r="M66">
        <v>71</v>
      </c>
      <c r="N66">
        <v>919.926575342466</v>
      </c>
      <c r="O66" t="s">
        <v>345</v>
      </c>
      <c r="P66" t="s">
        <v>352</v>
      </c>
      <c r="Q66">
        <v>23803.59</v>
      </c>
      <c r="R66">
        <v>0.17</v>
      </c>
      <c r="S66">
        <v>19756.9797</v>
      </c>
      <c r="T66">
        <v>81</v>
      </c>
      <c r="U66">
        <v>4384.42563205479</v>
      </c>
      <c r="V66" t="s">
        <v>30</v>
      </c>
      <c r="W66" t="s">
        <v>312</v>
      </c>
      <c r="X66">
        <v>1200</v>
      </c>
      <c r="Y66">
        <v>0.5</v>
      </c>
      <c r="Z66">
        <v>600</v>
      </c>
      <c r="AA66">
        <v>82</v>
      </c>
      <c r="AB66">
        <v>134.794520547945</v>
      </c>
      <c r="AC66" t="s">
        <v>72</v>
      </c>
      <c r="AD66">
        <v>5439.14672794521</v>
      </c>
    </row>
    <row r="67" spans="1:30">
      <c r="A67">
        <v>69</v>
      </c>
      <c r="B67" t="s">
        <v>304</v>
      </c>
      <c r="C67" t="s">
        <v>23</v>
      </c>
      <c r="D67" t="s">
        <v>353</v>
      </c>
      <c r="E67" t="s">
        <v>354</v>
      </c>
      <c r="F67" t="s">
        <v>355</v>
      </c>
      <c r="G67" t="s">
        <v>356</v>
      </c>
      <c r="H67" t="s">
        <v>357</v>
      </c>
      <c r="I67">
        <v>44222</v>
      </c>
      <c r="J67" t="s">
        <v>324</v>
      </c>
      <c r="K67">
        <v>4480</v>
      </c>
      <c r="L67">
        <v>697.2</v>
      </c>
      <c r="M67">
        <v>71</v>
      </c>
      <c r="N67">
        <v>1007.07178082192</v>
      </c>
      <c r="O67" t="s">
        <v>345</v>
      </c>
      <c r="P67" t="s">
        <v>346</v>
      </c>
      <c r="Q67">
        <v>23803.59</v>
      </c>
      <c r="R67">
        <v>0.17</v>
      </c>
      <c r="S67">
        <v>19756.9797</v>
      </c>
      <c r="T67">
        <v>80</v>
      </c>
      <c r="U67">
        <v>4330.29692054794</v>
      </c>
      <c r="V67" t="s">
        <v>30</v>
      </c>
      <c r="W67" t="s">
        <v>312</v>
      </c>
      <c r="X67">
        <v>1200</v>
      </c>
      <c r="Y67">
        <v>0.5</v>
      </c>
      <c r="Z67">
        <v>600</v>
      </c>
      <c r="AA67">
        <v>82</v>
      </c>
      <c r="AB67">
        <v>134.794520547945</v>
      </c>
      <c r="AC67" t="s">
        <v>72</v>
      </c>
      <c r="AD67">
        <v>5472.16322191781</v>
      </c>
    </row>
    <row r="68" spans="1:30">
      <c r="A68">
        <v>70</v>
      </c>
      <c r="B68" t="s">
        <v>304</v>
      </c>
      <c r="C68" t="s">
        <v>23</v>
      </c>
      <c r="D68" t="s">
        <v>358</v>
      </c>
      <c r="E68" t="s">
        <v>359</v>
      </c>
      <c r="F68" t="s">
        <v>360</v>
      </c>
      <c r="G68" t="s">
        <v>361</v>
      </c>
      <c r="H68" t="s">
        <v>362</v>
      </c>
      <c r="I68">
        <v>44221</v>
      </c>
      <c r="J68" t="s">
        <v>363</v>
      </c>
      <c r="K68">
        <v>4480</v>
      </c>
      <c r="L68">
        <v>697.2</v>
      </c>
      <c r="M68">
        <v>60</v>
      </c>
      <c r="N68">
        <v>851.046575342466</v>
      </c>
      <c r="O68" t="s">
        <v>345</v>
      </c>
      <c r="P68" t="s">
        <v>346</v>
      </c>
      <c r="Q68">
        <v>23803.59</v>
      </c>
      <c r="R68">
        <v>0.17</v>
      </c>
      <c r="S68">
        <v>19756.9797</v>
      </c>
      <c r="T68">
        <v>80</v>
      </c>
      <c r="U68">
        <v>4330.29692054794</v>
      </c>
      <c r="V68" t="s">
        <v>30</v>
      </c>
      <c r="W68" t="s">
        <v>312</v>
      </c>
      <c r="X68">
        <v>1200</v>
      </c>
      <c r="Y68">
        <v>0.5</v>
      </c>
      <c r="Z68">
        <v>600</v>
      </c>
      <c r="AA68">
        <v>82</v>
      </c>
      <c r="AB68">
        <v>134.794520547945</v>
      </c>
      <c r="AC68" t="s">
        <v>72</v>
      </c>
      <c r="AD68">
        <v>5316.13801643836</v>
      </c>
    </row>
    <row r="69" spans="1:30">
      <c r="A69">
        <v>71</v>
      </c>
      <c r="B69" t="s">
        <v>304</v>
      </c>
      <c r="C69" t="s">
        <v>23</v>
      </c>
      <c r="D69" t="s">
        <v>364</v>
      </c>
      <c r="E69" t="s">
        <v>365</v>
      </c>
      <c r="F69" t="s">
        <v>366</v>
      </c>
      <c r="G69" t="s">
        <v>367</v>
      </c>
      <c r="H69" t="s">
        <v>368</v>
      </c>
      <c r="I69">
        <v>44218</v>
      </c>
      <c r="J69" t="s">
        <v>363</v>
      </c>
      <c r="K69">
        <v>4480</v>
      </c>
      <c r="L69">
        <v>697.2</v>
      </c>
      <c r="M69">
        <v>60</v>
      </c>
      <c r="N69">
        <v>851.046575342466</v>
      </c>
      <c r="O69" t="s">
        <v>345</v>
      </c>
      <c r="P69" t="s">
        <v>346</v>
      </c>
      <c r="Q69">
        <v>23803.59</v>
      </c>
      <c r="R69">
        <v>0.17</v>
      </c>
      <c r="S69">
        <v>19756.9797</v>
      </c>
      <c r="T69">
        <v>80</v>
      </c>
      <c r="U69">
        <v>4330.29692054794</v>
      </c>
      <c r="V69" t="s">
        <v>30</v>
      </c>
      <c r="W69" t="s">
        <v>312</v>
      </c>
      <c r="X69">
        <v>1200</v>
      </c>
      <c r="Y69">
        <v>0.5</v>
      </c>
      <c r="Z69">
        <v>600</v>
      </c>
      <c r="AA69">
        <v>82</v>
      </c>
      <c r="AB69">
        <v>134.794520547945</v>
      </c>
      <c r="AC69" t="s">
        <v>72</v>
      </c>
      <c r="AD69">
        <v>5316.13801643836</v>
      </c>
    </row>
    <row r="70" spans="1:30">
      <c r="A70">
        <v>72</v>
      </c>
      <c r="B70" t="s">
        <v>304</v>
      </c>
      <c r="C70" t="s">
        <v>23</v>
      </c>
      <c r="D70" t="s">
        <v>369</v>
      </c>
      <c r="E70" t="s">
        <v>370</v>
      </c>
      <c r="F70" t="s">
        <v>371</v>
      </c>
      <c r="G70" t="s">
        <v>372</v>
      </c>
      <c r="H70" t="s">
        <v>373</v>
      </c>
      <c r="I70">
        <v>44221</v>
      </c>
      <c r="J70" t="s">
        <v>363</v>
      </c>
      <c r="K70">
        <v>4480</v>
      </c>
      <c r="L70">
        <v>697.2</v>
      </c>
      <c r="M70">
        <v>60</v>
      </c>
      <c r="N70">
        <v>851.046575342466</v>
      </c>
      <c r="O70" t="s">
        <v>345</v>
      </c>
      <c r="P70" t="s">
        <v>346</v>
      </c>
      <c r="Q70">
        <v>23803.59</v>
      </c>
      <c r="R70">
        <v>0.17</v>
      </c>
      <c r="S70">
        <v>19756.9797</v>
      </c>
      <c r="T70">
        <v>80</v>
      </c>
      <c r="U70">
        <v>4330.29692054794</v>
      </c>
      <c r="V70" t="s">
        <v>30</v>
      </c>
      <c r="W70" t="s">
        <v>312</v>
      </c>
      <c r="X70">
        <v>1200</v>
      </c>
      <c r="Y70">
        <v>0.5</v>
      </c>
      <c r="Z70">
        <v>600</v>
      </c>
      <c r="AA70">
        <v>82</v>
      </c>
      <c r="AB70">
        <v>134.794520547945</v>
      </c>
      <c r="AC70" t="s">
        <v>72</v>
      </c>
      <c r="AD70">
        <v>5316.13801643836</v>
      </c>
    </row>
    <row r="71" spans="1:30">
      <c r="A71">
        <v>73</v>
      </c>
      <c r="B71" t="s">
        <v>304</v>
      </c>
      <c r="C71" t="s">
        <v>23</v>
      </c>
      <c r="D71" t="s">
        <v>374</v>
      </c>
      <c r="E71" t="s">
        <v>375</v>
      </c>
      <c r="F71" t="s">
        <v>376</v>
      </c>
      <c r="G71" t="s">
        <v>377</v>
      </c>
      <c r="H71" t="s">
        <v>378</v>
      </c>
      <c r="I71">
        <v>44221</v>
      </c>
      <c r="J71" t="s">
        <v>324</v>
      </c>
      <c r="K71">
        <v>3584</v>
      </c>
      <c r="L71">
        <v>697.2</v>
      </c>
      <c r="M71">
        <v>71</v>
      </c>
      <c r="N71">
        <v>832.781369863014</v>
      </c>
      <c r="O71" t="s">
        <v>345</v>
      </c>
      <c r="P71" t="s">
        <v>379</v>
      </c>
      <c r="Q71">
        <v>23803.59</v>
      </c>
      <c r="R71">
        <v>0.17</v>
      </c>
      <c r="S71">
        <v>19756.9797</v>
      </c>
      <c r="T71">
        <v>85</v>
      </c>
      <c r="U71">
        <v>4600.94047808219</v>
      </c>
      <c r="V71" t="s">
        <v>30</v>
      </c>
      <c r="W71" t="s">
        <v>380</v>
      </c>
      <c r="X71">
        <v>1200</v>
      </c>
      <c r="Y71">
        <v>0.5</v>
      </c>
      <c r="Z71">
        <v>600</v>
      </c>
      <c r="AA71">
        <v>86</v>
      </c>
      <c r="AB71">
        <v>141.369863013699</v>
      </c>
      <c r="AC71" t="s">
        <v>72</v>
      </c>
      <c r="AD71">
        <v>5575.0917109589</v>
      </c>
    </row>
    <row r="72" spans="1:30">
      <c r="A72">
        <v>74</v>
      </c>
      <c r="B72" t="s">
        <v>304</v>
      </c>
      <c r="C72" t="s">
        <v>23</v>
      </c>
      <c r="D72" t="s">
        <v>381</v>
      </c>
      <c r="E72" t="s">
        <v>382</v>
      </c>
      <c r="F72" t="s">
        <v>383</v>
      </c>
      <c r="G72" t="s">
        <v>384</v>
      </c>
      <c r="H72" t="s">
        <v>385</v>
      </c>
      <c r="I72">
        <v>44218</v>
      </c>
      <c r="J72" t="s">
        <v>324</v>
      </c>
      <c r="K72">
        <v>3584</v>
      </c>
      <c r="L72">
        <v>697.2</v>
      </c>
      <c r="M72">
        <v>71</v>
      </c>
      <c r="N72">
        <v>832.781369863014</v>
      </c>
      <c r="O72" t="s">
        <v>345</v>
      </c>
      <c r="P72" t="s">
        <v>379</v>
      </c>
      <c r="Q72">
        <v>23803.59</v>
      </c>
      <c r="R72">
        <v>0.17</v>
      </c>
      <c r="S72">
        <v>19756.9797</v>
      </c>
      <c r="T72">
        <v>85</v>
      </c>
      <c r="U72">
        <v>4600.94047808219</v>
      </c>
      <c r="V72" t="s">
        <v>30</v>
      </c>
      <c r="W72" t="s">
        <v>380</v>
      </c>
      <c r="X72">
        <v>1200</v>
      </c>
      <c r="Y72">
        <v>0.5</v>
      </c>
      <c r="Z72">
        <v>600</v>
      </c>
      <c r="AA72">
        <v>86</v>
      </c>
      <c r="AB72">
        <v>141.369863013699</v>
      </c>
      <c r="AC72" t="s">
        <v>72</v>
      </c>
      <c r="AD72">
        <v>5575.0917109589</v>
      </c>
    </row>
    <row r="73" spans="1:30">
      <c r="A73">
        <v>75</v>
      </c>
      <c r="B73" t="s">
        <v>304</v>
      </c>
      <c r="C73" t="s">
        <v>23</v>
      </c>
      <c r="D73" t="s">
        <v>386</v>
      </c>
      <c r="E73" t="s">
        <v>387</v>
      </c>
      <c r="F73" t="s">
        <v>388</v>
      </c>
      <c r="G73" t="s">
        <v>389</v>
      </c>
      <c r="H73" t="s">
        <v>390</v>
      </c>
      <c r="I73">
        <v>44218</v>
      </c>
      <c r="J73" t="s">
        <v>324</v>
      </c>
      <c r="K73">
        <v>3584</v>
      </c>
      <c r="L73">
        <v>697.2</v>
      </c>
      <c r="M73">
        <v>71</v>
      </c>
      <c r="N73">
        <v>832.781369863014</v>
      </c>
      <c r="O73" t="s">
        <v>345</v>
      </c>
      <c r="P73" t="s">
        <v>379</v>
      </c>
      <c r="Q73">
        <v>23803.59</v>
      </c>
      <c r="R73">
        <v>0.17</v>
      </c>
      <c r="S73">
        <v>19756.9797</v>
      </c>
      <c r="T73">
        <v>85</v>
      </c>
      <c r="U73">
        <v>4600.94047808219</v>
      </c>
      <c r="V73" t="s">
        <v>30</v>
      </c>
      <c r="W73" t="s">
        <v>380</v>
      </c>
      <c r="X73">
        <v>1200</v>
      </c>
      <c r="Y73">
        <v>0.5</v>
      </c>
      <c r="Z73">
        <v>600</v>
      </c>
      <c r="AA73">
        <v>86</v>
      </c>
      <c r="AB73">
        <v>141.369863013699</v>
      </c>
      <c r="AC73" t="s">
        <v>72</v>
      </c>
      <c r="AD73">
        <v>5575.0917109589</v>
      </c>
    </row>
    <row r="74" spans="1:30">
      <c r="A74">
        <v>76</v>
      </c>
      <c r="B74" t="s">
        <v>304</v>
      </c>
      <c r="C74" t="s">
        <v>23</v>
      </c>
      <c r="D74" t="s">
        <v>391</v>
      </c>
      <c r="E74" t="s">
        <v>392</v>
      </c>
      <c r="F74" t="s">
        <v>393</v>
      </c>
      <c r="G74" t="s">
        <v>394</v>
      </c>
      <c r="H74" t="s">
        <v>395</v>
      </c>
      <c r="I74">
        <v>44222</v>
      </c>
      <c r="J74" t="s">
        <v>324</v>
      </c>
      <c r="K74">
        <v>3584</v>
      </c>
      <c r="L74">
        <v>697.2</v>
      </c>
      <c r="M74">
        <v>71</v>
      </c>
      <c r="N74">
        <v>832.781369863014</v>
      </c>
      <c r="O74" t="s">
        <v>345</v>
      </c>
      <c r="P74" t="s">
        <v>379</v>
      </c>
      <c r="Q74">
        <v>23803.59</v>
      </c>
      <c r="R74">
        <v>0.17</v>
      </c>
      <c r="S74">
        <v>19756.9797</v>
      </c>
      <c r="T74">
        <v>85</v>
      </c>
      <c r="U74">
        <v>4600.94047808219</v>
      </c>
      <c r="V74" t="s">
        <v>30</v>
      </c>
      <c r="W74" t="s">
        <v>380</v>
      </c>
      <c r="X74">
        <v>1200</v>
      </c>
      <c r="Y74">
        <v>0.5</v>
      </c>
      <c r="Z74">
        <v>600</v>
      </c>
      <c r="AA74">
        <v>86</v>
      </c>
      <c r="AB74">
        <v>141.369863013699</v>
      </c>
      <c r="AC74" t="s">
        <v>72</v>
      </c>
      <c r="AD74">
        <v>5575.0917109589</v>
      </c>
    </row>
    <row r="75" spans="1:30">
      <c r="A75">
        <v>77</v>
      </c>
      <c r="B75" t="s">
        <v>304</v>
      </c>
      <c r="C75" t="s">
        <v>23</v>
      </c>
      <c r="D75" t="s">
        <v>396</v>
      </c>
      <c r="E75" t="s">
        <v>397</v>
      </c>
      <c r="F75">
        <v>71090234</v>
      </c>
      <c r="G75" t="s">
        <v>398</v>
      </c>
      <c r="H75" t="s">
        <v>399</v>
      </c>
      <c r="I75">
        <v>44217</v>
      </c>
      <c r="J75" t="s">
        <v>363</v>
      </c>
      <c r="K75">
        <v>4480</v>
      </c>
      <c r="L75">
        <v>697.2</v>
      </c>
      <c r="M75">
        <v>60</v>
      </c>
      <c r="N75">
        <v>851.046575342466</v>
      </c>
      <c r="O75" t="s">
        <v>345</v>
      </c>
      <c r="P75" t="s">
        <v>379</v>
      </c>
      <c r="Q75">
        <v>23803.59</v>
      </c>
      <c r="R75">
        <v>0.17</v>
      </c>
      <c r="S75">
        <v>19756.9797</v>
      </c>
      <c r="T75">
        <v>85</v>
      </c>
      <c r="U75">
        <v>4600.94047808219</v>
      </c>
      <c r="V75" t="s">
        <v>30</v>
      </c>
      <c r="W75" t="s">
        <v>380</v>
      </c>
      <c r="X75">
        <v>1200</v>
      </c>
      <c r="Y75">
        <v>0.5</v>
      </c>
      <c r="Z75">
        <v>600</v>
      </c>
      <c r="AA75">
        <v>86</v>
      </c>
      <c r="AB75">
        <v>141.369863013699</v>
      </c>
      <c r="AC75" t="s">
        <v>72</v>
      </c>
      <c r="AD75">
        <v>5593.35691643836</v>
      </c>
    </row>
    <row r="76" spans="1:30">
      <c r="A76">
        <v>78</v>
      </c>
      <c r="B76" t="s">
        <v>304</v>
      </c>
      <c r="C76" t="s">
        <v>23</v>
      </c>
      <c r="D76" t="s">
        <v>400</v>
      </c>
      <c r="E76" t="s">
        <v>401</v>
      </c>
      <c r="F76" t="s">
        <v>402</v>
      </c>
      <c r="G76" t="s">
        <v>403</v>
      </c>
      <c r="H76" t="s">
        <v>404</v>
      </c>
      <c r="I76">
        <v>44221</v>
      </c>
      <c r="J76" t="s">
        <v>324</v>
      </c>
      <c r="K76">
        <v>4032</v>
      </c>
      <c r="L76">
        <v>697.2</v>
      </c>
      <c r="M76">
        <v>71</v>
      </c>
      <c r="N76">
        <v>919.926575342466</v>
      </c>
      <c r="O76" t="s">
        <v>345</v>
      </c>
      <c r="P76" t="s">
        <v>379</v>
      </c>
      <c r="Q76">
        <v>23803.59</v>
      </c>
      <c r="R76">
        <v>0.17</v>
      </c>
      <c r="S76">
        <v>19756.9797</v>
      </c>
      <c r="T76">
        <v>85</v>
      </c>
      <c r="U76">
        <v>4600.94047808219</v>
      </c>
      <c r="V76" t="s">
        <v>30</v>
      </c>
      <c r="W76" t="s">
        <v>380</v>
      </c>
      <c r="X76">
        <v>1200</v>
      </c>
      <c r="Y76">
        <v>0.5</v>
      </c>
      <c r="Z76">
        <v>600</v>
      </c>
      <c r="AA76">
        <v>86</v>
      </c>
      <c r="AB76">
        <v>141.369863013699</v>
      </c>
      <c r="AC76" t="s">
        <v>72</v>
      </c>
      <c r="AD76">
        <v>5662.23691643836</v>
      </c>
    </row>
    <row r="77" spans="1:30">
      <c r="A77">
        <v>79</v>
      </c>
      <c r="B77" t="s">
        <v>304</v>
      </c>
      <c r="C77" t="s">
        <v>23</v>
      </c>
      <c r="D77" t="s">
        <v>405</v>
      </c>
      <c r="E77" t="s">
        <v>406</v>
      </c>
      <c r="F77" t="s">
        <v>407</v>
      </c>
      <c r="G77" t="s">
        <v>408</v>
      </c>
      <c r="H77" t="s">
        <v>409</v>
      </c>
      <c r="I77">
        <v>44222</v>
      </c>
      <c r="J77" t="s">
        <v>324</v>
      </c>
      <c r="K77">
        <v>3584</v>
      </c>
      <c r="L77">
        <v>697.2</v>
      </c>
      <c r="M77">
        <v>71</v>
      </c>
      <c r="N77">
        <v>832.781369863014</v>
      </c>
      <c r="O77" t="s">
        <v>345</v>
      </c>
      <c r="P77" t="s">
        <v>379</v>
      </c>
      <c r="Q77">
        <v>23803.59</v>
      </c>
      <c r="R77">
        <v>0.17</v>
      </c>
      <c r="S77">
        <v>19756.9797</v>
      </c>
      <c r="T77">
        <v>85</v>
      </c>
      <c r="U77">
        <v>4600.94047808219</v>
      </c>
      <c r="V77" t="s">
        <v>30</v>
      </c>
      <c r="W77" t="s">
        <v>380</v>
      </c>
      <c r="X77">
        <v>1200</v>
      </c>
      <c r="Y77">
        <v>0.5</v>
      </c>
      <c r="Z77">
        <v>600</v>
      </c>
      <c r="AA77">
        <v>86</v>
      </c>
      <c r="AB77">
        <v>141.369863013699</v>
      </c>
      <c r="AC77" t="s">
        <v>72</v>
      </c>
      <c r="AD77">
        <v>5575.0917109589</v>
      </c>
    </row>
    <row r="78" spans="1:30">
      <c r="A78">
        <v>80</v>
      </c>
      <c r="B78" t="s">
        <v>304</v>
      </c>
      <c r="C78" t="s">
        <v>23</v>
      </c>
      <c r="D78" t="s">
        <v>410</v>
      </c>
      <c r="E78" t="s">
        <v>411</v>
      </c>
      <c r="F78" t="s">
        <v>412</v>
      </c>
      <c r="G78" t="s">
        <v>413</v>
      </c>
      <c r="H78" t="s">
        <v>414</v>
      </c>
      <c r="I78">
        <v>44218</v>
      </c>
      <c r="J78" t="s">
        <v>324</v>
      </c>
      <c r="K78">
        <v>3584</v>
      </c>
      <c r="L78">
        <v>697.2</v>
      </c>
      <c r="M78">
        <v>71</v>
      </c>
      <c r="N78">
        <v>832.781369863014</v>
      </c>
      <c r="O78" t="s">
        <v>345</v>
      </c>
      <c r="P78" t="s">
        <v>379</v>
      </c>
      <c r="Q78">
        <v>23803.59</v>
      </c>
      <c r="R78">
        <v>0.17</v>
      </c>
      <c r="S78">
        <v>19756.9797</v>
      </c>
      <c r="T78">
        <v>85</v>
      </c>
      <c r="U78">
        <v>4600.94047808219</v>
      </c>
      <c r="V78" t="s">
        <v>30</v>
      </c>
      <c r="W78" t="s">
        <v>380</v>
      </c>
      <c r="X78">
        <v>1200</v>
      </c>
      <c r="Y78">
        <v>0.5</v>
      </c>
      <c r="Z78">
        <v>600</v>
      </c>
      <c r="AA78">
        <v>86</v>
      </c>
      <c r="AB78">
        <v>141.369863013699</v>
      </c>
      <c r="AC78" t="s">
        <v>72</v>
      </c>
      <c r="AD78">
        <v>5575.0917109589</v>
      </c>
    </row>
    <row r="79" spans="1:30">
      <c r="A79">
        <v>81</v>
      </c>
      <c r="B79" t="s">
        <v>64</v>
      </c>
      <c r="C79" t="s">
        <v>415</v>
      </c>
      <c r="D79" t="s">
        <v>416</v>
      </c>
      <c r="E79" t="s">
        <v>417</v>
      </c>
      <c r="F79">
        <v>220117262</v>
      </c>
      <c r="G79" t="s">
        <v>418</v>
      </c>
      <c r="H79" t="s">
        <v>419</v>
      </c>
      <c r="I79">
        <v>44753</v>
      </c>
      <c r="J79" t="s">
        <v>420</v>
      </c>
      <c r="K79">
        <v>4928</v>
      </c>
      <c r="L79">
        <v>0</v>
      </c>
      <c r="M79">
        <v>53</v>
      </c>
      <c r="N79">
        <v>715.572602739726</v>
      </c>
      <c r="O79" t="s">
        <v>30</v>
      </c>
      <c r="P79" t="s">
        <v>420</v>
      </c>
      <c r="Q79">
        <v>27435.3</v>
      </c>
      <c r="R79">
        <v>0.07</v>
      </c>
      <c r="S79">
        <v>25514.829</v>
      </c>
      <c r="T79">
        <v>53</v>
      </c>
      <c r="U79">
        <v>3704.89297808219</v>
      </c>
      <c r="V79" t="s">
        <v>30</v>
      </c>
      <c r="W79" t="s">
        <v>421</v>
      </c>
      <c r="X79">
        <v>1200</v>
      </c>
      <c r="Y79">
        <v>0.5</v>
      </c>
      <c r="Z79">
        <v>600</v>
      </c>
      <c r="AA79">
        <v>193</v>
      </c>
      <c r="AB79">
        <v>317.260273972603</v>
      </c>
      <c r="AC79" t="s">
        <v>72</v>
      </c>
      <c r="AD79">
        <v>4737.72585479452</v>
      </c>
    </row>
    <row r="80" spans="1:30">
      <c r="A80">
        <v>82</v>
      </c>
      <c r="B80" t="s">
        <v>422</v>
      </c>
      <c r="C80" t="s">
        <v>415</v>
      </c>
      <c r="D80" t="s">
        <v>423</v>
      </c>
      <c r="E80" t="s">
        <v>424</v>
      </c>
      <c r="F80">
        <v>220117348</v>
      </c>
      <c r="G80" t="s">
        <v>425</v>
      </c>
      <c r="H80" t="s">
        <v>426</v>
      </c>
      <c r="I80">
        <v>44753</v>
      </c>
      <c r="J80" t="s">
        <v>427</v>
      </c>
      <c r="K80">
        <v>4480</v>
      </c>
      <c r="L80">
        <v>0</v>
      </c>
      <c r="M80">
        <v>49</v>
      </c>
      <c r="N80">
        <v>601.424657534247</v>
      </c>
      <c r="O80" t="s">
        <v>30</v>
      </c>
      <c r="P80" t="s">
        <v>280</v>
      </c>
      <c r="Q80">
        <v>21746.84</v>
      </c>
      <c r="R80">
        <v>0.07</v>
      </c>
      <c r="S80">
        <v>20224.5612</v>
      </c>
      <c r="T80">
        <v>83</v>
      </c>
      <c r="U80">
        <v>4599.00980712329</v>
      </c>
      <c r="V80" t="s">
        <v>30</v>
      </c>
      <c r="W80" t="s">
        <v>312</v>
      </c>
      <c r="X80">
        <v>1200</v>
      </c>
      <c r="Y80">
        <v>0.5</v>
      </c>
      <c r="Z80">
        <v>600</v>
      </c>
      <c r="AA80">
        <v>82</v>
      </c>
      <c r="AB80">
        <v>134.794520547945</v>
      </c>
      <c r="AC80" t="s">
        <v>72</v>
      </c>
      <c r="AD80">
        <v>5335.22898520548</v>
      </c>
    </row>
    <row r="81" spans="1:30">
      <c r="A81">
        <v>83</v>
      </c>
      <c r="B81" t="s">
        <v>304</v>
      </c>
      <c r="C81" t="s">
        <v>415</v>
      </c>
      <c r="D81" t="s">
        <v>428</v>
      </c>
      <c r="E81" t="s">
        <v>429</v>
      </c>
      <c r="F81" t="s">
        <v>430</v>
      </c>
      <c r="G81" t="s">
        <v>431</v>
      </c>
      <c r="H81" t="s">
        <v>432</v>
      </c>
      <c r="I81">
        <v>44917</v>
      </c>
      <c r="J81" t="s">
        <v>433</v>
      </c>
      <c r="K81">
        <v>4480</v>
      </c>
      <c r="L81">
        <v>0</v>
      </c>
      <c r="M81">
        <v>234</v>
      </c>
      <c r="N81">
        <v>2872.1095890411</v>
      </c>
      <c r="O81" t="s">
        <v>30</v>
      </c>
      <c r="P81" t="s">
        <v>434</v>
      </c>
      <c r="Q81">
        <v>19392.06</v>
      </c>
      <c r="R81">
        <v>0.2</v>
      </c>
      <c r="S81">
        <v>15513.648</v>
      </c>
      <c r="T81">
        <v>335</v>
      </c>
      <c r="U81">
        <v>14238.5536438356</v>
      </c>
      <c r="V81" t="s">
        <v>30</v>
      </c>
      <c r="W81" t="s">
        <v>33</v>
      </c>
      <c r="X81">
        <v>0</v>
      </c>
      <c r="Y81">
        <v>0</v>
      </c>
      <c r="Z81">
        <v>0</v>
      </c>
      <c r="AA81">
        <v>0</v>
      </c>
      <c r="AB81">
        <v>0</v>
      </c>
      <c r="AC81" t="s">
        <v>435</v>
      </c>
      <c r="AD81">
        <v>17110.6632328767</v>
      </c>
    </row>
    <row r="82" spans="1:30">
      <c r="A82">
        <v>84</v>
      </c>
      <c r="B82" t="s">
        <v>304</v>
      </c>
      <c r="C82" t="s">
        <v>415</v>
      </c>
      <c r="D82" t="s">
        <v>436</v>
      </c>
      <c r="E82" t="s">
        <v>437</v>
      </c>
      <c r="F82" t="s">
        <v>438</v>
      </c>
      <c r="G82" t="s">
        <v>439</v>
      </c>
      <c r="H82" t="s">
        <v>440</v>
      </c>
      <c r="I82">
        <v>44916</v>
      </c>
      <c r="J82" t="s">
        <v>441</v>
      </c>
      <c r="K82">
        <v>4480</v>
      </c>
      <c r="L82">
        <v>0</v>
      </c>
      <c r="M82">
        <v>248</v>
      </c>
      <c r="N82">
        <v>3043.94520547945</v>
      </c>
      <c r="O82" t="s">
        <v>30</v>
      </c>
      <c r="P82" t="s">
        <v>434</v>
      </c>
      <c r="Q82">
        <v>19392.06</v>
      </c>
      <c r="R82">
        <v>0.2</v>
      </c>
      <c r="S82">
        <v>15513.648</v>
      </c>
      <c r="T82">
        <v>335</v>
      </c>
      <c r="U82">
        <v>14238.5536438356</v>
      </c>
      <c r="V82" t="s">
        <v>30</v>
      </c>
      <c r="W82" t="s">
        <v>33</v>
      </c>
      <c r="X82">
        <v>0</v>
      </c>
      <c r="Y82">
        <v>0</v>
      </c>
      <c r="Z82">
        <v>0</v>
      </c>
      <c r="AA82">
        <v>0</v>
      </c>
      <c r="AB82">
        <v>0</v>
      </c>
      <c r="AC82" t="s">
        <v>435</v>
      </c>
      <c r="AD82">
        <v>17282.4988493151</v>
      </c>
    </row>
    <row r="83" spans="1:30">
      <c r="A83">
        <v>85</v>
      </c>
      <c r="B83" t="s">
        <v>304</v>
      </c>
      <c r="C83" t="s">
        <v>415</v>
      </c>
      <c r="D83" t="s">
        <v>442</v>
      </c>
      <c r="E83" t="s">
        <v>443</v>
      </c>
      <c r="F83" t="s">
        <v>444</v>
      </c>
      <c r="G83" t="s">
        <v>445</v>
      </c>
      <c r="H83" t="s">
        <v>446</v>
      </c>
      <c r="I83">
        <v>44925</v>
      </c>
      <c r="J83" t="s">
        <v>447</v>
      </c>
      <c r="K83">
        <v>4480</v>
      </c>
      <c r="L83">
        <v>0</v>
      </c>
      <c r="M83">
        <v>244</v>
      </c>
      <c r="N83">
        <v>2994.84931506849</v>
      </c>
      <c r="O83" t="s">
        <v>30</v>
      </c>
      <c r="P83" t="s">
        <v>434</v>
      </c>
      <c r="Q83">
        <v>29088.08</v>
      </c>
      <c r="R83">
        <v>0.2</v>
      </c>
      <c r="S83">
        <v>23270.464</v>
      </c>
      <c r="T83">
        <v>335</v>
      </c>
      <c r="U83">
        <v>21357.8231232877</v>
      </c>
      <c r="V83" t="s">
        <v>30</v>
      </c>
      <c r="W83" t="s">
        <v>33</v>
      </c>
      <c r="X83">
        <v>0</v>
      </c>
      <c r="Y83">
        <v>0</v>
      </c>
      <c r="Z83">
        <v>0</v>
      </c>
      <c r="AA83">
        <v>0</v>
      </c>
      <c r="AB83">
        <v>0</v>
      </c>
      <c r="AC83" t="s">
        <v>435</v>
      </c>
      <c r="AD83">
        <v>24352.6724383562</v>
      </c>
    </row>
    <row r="84" spans="1:30">
      <c r="A84">
        <v>86</v>
      </c>
      <c r="B84" t="s">
        <v>304</v>
      </c>
      <c r="C84" t="s">
        <v>415</v>
      </c>
      <c r="D84" t="s">
        <v>448</v>
      </c>
      <c r="E84" t="s">
        <v>449</v>
      </c>
      <c r="F84" t="s">
        <v>450</v>
      </c>
      <c r="G84" t="s">
        <v>451</v>
      </c>
      <c r="H84" t="s">
        <v>452</v>
      </c>
      <c r="I84">
        <v>44925</v>
      </c>
      <c r="J84" t="s">
        <v>447</v>
      </c>
      <c r="K84">
        <v>4480</v>
      </c>
      <c r="L84">
        <v>0</v>
      </c>
      <c r="M84">
        <v>244</v>
      </c>
      <c r="N84">
        <v>2994.84931506849</v>
      </c>
      <c r="O84" t="s">
        <v>30</v>
      </c>
      <c r="P84" t="s">
        <v>453</v>
      </c>
      <c r="Q84">
        <v>19392.06</v>
      </c>
      <c r="R84">
        <v>0.2</v>
      </c>
      <c r="S84">
        <v>15513.648</v>
      </c>
      <c r="T84">
        <v>343</v>
      </c>
      <c r="U84">
        <v>14578.5788054795</v>
      </c>
      <c r="V84" t="s">
        <v>30</v>
      </c>
      <c r="W84" t="s">
        <v>454</v>
      </c>
      <c r="X84">
        <v>1200</v>
      </c>
      <c r="Y84">
        <v>0.5</v>
      </c>
      <c r="Z84">
        <v>600</v>
      </c>
      <c r="AA84">
        <v>8</v>
      </c>
      <c r="AB84">
        <v>13.1506849315068</v>
      </c>
      <c r="AC84" t="s">
        <v>435</v>
      </c>
      <c r="AD84">
        <v>17586.5788054795</v>
      </c>
    </row>
    <row r="85" spans="1:30">
      <c r="A85">
        <v>87</v>
      </c>
      <c r="B85" t="s">
        <v>304</v>
      </c>
      <c r="C85" t="s">
        <v>415</v>
      </c>
      <c r="D85" t="s">
        <v>455</v>
      </c>
      <c r="E85" t="s">
        <v>456</v>
      </c>
      <c r="F85" t="s">
        <v>457</v>
      </c>
      <c r="G85" t="s">
        <v>458</v>
      </c>
      <c r="H85" t="s">
        <v>459</v>
      </c>
      <c r="I85">
        <v>44917</v>
      </c>
      <c r="J85" t="s">
        <v>441</v>
      </c>
      <c r="K85">
        <v>4480</v>
      </c>
      <c r="L85">
        <v>0</v>
      </c>
      <c r="M85">
        <v>248</v>
      </c>
      <c r="N85">
        <v>3043.94520547945</v>
      </c>
      <c r="O85" t="s">
        <v>30</v>
      </c>
      <c r="P85" t="s">
        <v>460</v>
      </c>
      <c r="Q85">
        <v>19392.06</v>
      </c>
      <c r="R85">
        <v>0.2</v>
      </c>
      <c r="S85">
        <v>15513.648</v>
      </c>
      <c r="T85">
        <v>346</v>
      </c>
      <c r="U85">
        <v>14706.0882410959</v>
      </c>
      <c r="V85" t="s">
        <v>30</v>
      </c>
      <c r="W85" t="s">
        <v>454</v>
      </c>
      <c r="X85">
        <v>1200</v>
      </c>
      <c r="Y85">
        <v>0.5</v>
      </c>
      <c r="Z85">
        <v>600</v>
      </c>
      <c r="AA85">
        <v>8</v>
      </c>
      <c r="AB85">
        <v>13.1506849315068</v>
      </c>
      <c r="AC85" t="s">
        <v>435</v>
      </c>
      <c r="AD85">
        <v>17763.1841315069</v>
      </c>
    </row>
    <row r="86" spans="1:30">
      <c r="A86">
        <v>88</v>
      </c>
      <c r="B86" t="s">
        <v>304</v>
      </c>
      <c r="C86" t="s">
        <v>415</v>
      </c>
      <c r="D86" t="s">
        <v>461</v>
      </c>
      <c r="E86" t="s">
        <v>462</v>
      </c>
      <c r="F86" t="s">
        <v>463</v>
      </c>
      <c r="G86" t="s">
        <v>464</v>
      </c>
      <c r="H86" t="s">
        <v>465</v>
      </c>
      <c r="I86">
        <v>44916</v>
      </c>
      <c r="J86" t="s">
        <v>441</v>
      </c>
      <c r="K86">
        <v>4480</v>
      </c>
      <c r="L86">
        <v>0</v>
      </c>
      <c r="M86">
        <v>248</v>
      </c>
      <c r="N86">
        <v>3043.94520547945</v>
      </c>
      <c r="O86" t="s">
        <v>30</v>
      </c>
      <c r="P86" t="s">
        <v>453</v>
      </c>
      <c r="Q86">
        <v>19392.06</v>
      </c>
      <c r="R86">
        <v>0.2</v>
      </c>
      <c r="S86">
        <v>15513.648</v>
      </c>
      <c r="T86">
        <v>343</v>
      </c>
      <c r="U86">
        <v>14578.5788054795</v>
      </c>
      <c r="V86" t="s">
        <v>30</v>
      </c>
      <c r="W86" t="s">
        <v>454</v>
      </c>
      <c r="X86">
        <v>1200</v>
      </c>
      <c r="Y86">
        <v>0.5</v>
      </c>
      <c r="Z86">
        <v>600</v>
      </c>
      <c r="AA86">
        <v>8</v>
      </c>
      <c r="AB86">
        <v>13.1506849315068</v>
      </c>
      <c r="AC86" t="s">
        <v>435</v>
      </c>
      <c r="AD86">
        <v>17635.6746958904</v>
      </c>
    </row>
    <row r="87" spans="1:30">
      <c r="A87">
        <v>89</v>
      </c>
      <c r="B87" t="s">
        <v>304</v>
      </c>
      <c r="C87" t="s">
        <v>415</v>
      </c>
      <c r="D87" t="s">
        <v>466</v>
      </c>
      <c r="E87" t="s">
        <v>467</v>
      </c>
      <c r="F87" t="s">
        <v>468</v>
      </c>
      <c r="G87" t="s">
        <v>469</v>
      </c>
      <c r="H87" t="s">
        <v>470</v>
      </c>
      <c r="I87">
        <v>44916</v>
      </c>
      <c r="J87" t="s">
        <v>441</v>
      </c>
      <c r="K87">
        <v>4480</v>
      </c>
      <c r="L87">
        <v>0</v>
      </c>
      <c r="M87">
        <v>248</v>
      </c>
      <c r="N87">
        <v>3043.94520547945</v>
      </c>
      <c r="O87" t="s">
        <v>30</v>
      </c>
      <c r="P87" t="s">
        <v>460</v>
      </c>
      <c r="Q87">
        <v>24240.07</v>
      </c>
      <c r="R87">
        <v>0.2</v>
      </c>
      <c r="S87">
        <v>19392.056</v>
      </c>
      <c r="T87">
        <v>346</v>
      </c>
      <c r="U87">
        <v>18382.606509589</v>
      </c>
      <c r="V87" t="s">
        <v>30</v>
      </c>
      <c r="W87" t="s">
        <v>454</v>
      </c>
      <c r="X87">
        <v>1200</v>
      </c>
      <c r="Y87">
        <v>0.5</v>
      </c>
      <c r="Z87">
        <v>600</v>
      </c>
      <c r="AA87">
        <v>8</v>
      </c>
      <c r="AB87">
        <v>13.1506849315068</v>
      </c>
      <c r="AC87" t="s">
        <v>435</v>
      </c>
      <c r="AD87">
        <v>21439.7024</v>
      </c>
    </row>
    <row r="88" spans="1:30">
      <c r="A88">
        <v>90</v>
      </c>
      <c r="B88" t="s">
        <v>304</v>
      </c>
      <c r="C88" t="s">
        <v>415</v>
      </c>
      <c r="D88" t="s">
        <v>471</v>
      </c>
      <c r="E88" t="s">
        <v>472</v>
      </c>
      <c r="F88" t="s">
        <v>473</v>
      </c>
      <c r="G88" t="s">
        <v>474</v>
      </c>
      <c r="H88" t="s">
        <v>475</v>
      </c>
      <c r="I88">
        <v>44925</v>
      </c>
      <c r="J88" t="s">
        <v>441</v>
      </c>
      <c r="K88">
        <v>4480</v>
      </c>
      <c r="L88">
        <v>0</v>
      </c>
      <c r="M88">
        <v>248</v>
      </c>
      <c r="N88">
        <v>3043.94520547945</v>
      </c>
      <c r="O88" t="s">
        <v>30</v>
      </c>
      <c r="P88" t="s">
        <v>453</v>
      </c>
      <c r="Q88">
        <v>19392.06</v>
      </c>
      <c r="R88">
        <v>0.2</v>
      </c>
      <c r="S88">
        <v>15513.648</v>
      </c>
      <c r="T88">
        <v>343</v>
      </c>
      <c r="U88">
        <v>14578.5788054795</v>
      </c>
      <c r="V88" t="s">
        <v>30</v>
      </c>
      <c r="W88" t="s">
        <v>454</v>
      </c>
      <c r="X88">
        <v>1200</v>
      </c>
      <c r="Y88">
        <v>0.5</v>
      </c>
      <c r="Z88">
        <v>600</v>
      </c>
      <c r="AA88">
        <v>8</v>
      </c>
      <c r="AB88">
        <v>13.1506849315068</v>
      </c>
      <c r="AC88" t="s">
        <v>435</v>
      </c>
      <c r="AD88">
        <v>17635.6746958904</v>
      </c>
    </row>
    <row r="89" spans="1:30">
      <c r="A89">
        <v>91</v>
      </c>
      <c r="B89" t="s">
        <v>304</v>
      </c>
      <c r="C89" t="s">
        <v>415</v>
      </c>
      <c r="D89" t="s">
        <v>476</v>
      </c>
      <c r="E89" t="s">
        <v>477</v>
      </c>
      <c r="F89" t="s">
        <v>478</v>
      </c>
      <c r="G89" t="s">
        <v>479</v>
      </c>
      <c r="H89" t="s">
        <v>480</v>
      </c>
      <c r="I89">
        <v>44916</v>
      </c>
      <c r="J89" t="s">
        <v>441</v>
      </c>
      <c r="K89">
        <v>4480</v>
      </c>
      <c r="L89">
        <v>0</v>
      </c>
      <c r="M89">
        <v>248</v>
      </c>
      <c r="N89">
        <v>3043.94520547945</v>
      </c>
      <c r="O89" t="s">
        <v>30</v>
      </c>
      <c r="P89" t="s">
        <v>460</v>
      </c>
      <c r="Q89">
        <v>19392.06</v>
      </c>
      <c r="R89">
        <v>0.2</v>
      </c>
      <c r="S89">
        <v>15513.648</v>
      </c>
      <c r="T89">
        <v>346</v>
      </c>
      <c r="U89">
        <v>14706.0882410959</v>
      </c>
      <c r="V89" t="s">
        <v>30</v>
      </c>
      <c r="W89" t="s">
        <v>454</v>
      </c>
      <c r="X89">
        <v>1200</v>
      </c>
      <c r="Y89">
        <v>0.5</v>
      </c>
      <c r="Z89">
        <v>600</v>
      </c>
      <c r="AA89">
        <v>8</v>
      </c>
      <c r="AB89">
        <v>13.1506849315068</v>
      </c>
      <c r="AC89" t="s">
        <v>435</v>
      </c>
      <c r="AD89">
        <v>17763.1841315069</v>
      </c>
    </row>
    <row r="90" spans="1:30">
      <c r="A90">
        <v>92</v>
      </c>
      <c r="B90" t="s">
        <v>304</v>
      </c>
      <c r="C90" t="s">
        <v>415</v>
      </c>
      <c r="D90" t="s">
        <v>481</v>
      </c>
      <c r="E90" t="s">
        <v>482</v>
      </c>
      <c r="F90" t="s">
        <v>483</v>
      </c>
      <c r="G90" t="s">
        <v>484</v>
      </c>
      <c r="H90" t="s">
        <v>485</v>
      </c>
      <c r="I90">
        <v>44925</v>
      </c>
      <c r="J90" t="s">
        <v>441</v>
      </c>
      <c r="K90">
        <v>4480</v>
      </c>
      <c r="L90">
        <v>0</v>
      </c>
      <c r="M90">
        <v>248</v>
      </c>
      <c r="N90">
        <v>3043.94520547945</v>
      </c>
      <c r="O90" t="s">
        <v>30</v>
      </c>
      <c r="P90" t="s">
        <v>460</v>
      </c>
      <c r="Q90">
        <v>24240.07</v>
      </c>
      <c r="R90">
        <v>0.2</v>
      </c>
      <c r="S90">
        <v>19392.056</v>
      </c>
      <c r="T90">
        <v>346</v>
      </c>
      <c r="U90">
        <v>18382.606509589</v>
      </c>
      <c r="V90" t="s">
        <v>30</v>
      </c>
      <c r="W90" t="s">
        <v>454</v>
      </c>
      <c r="X90">
        <v>1200</v>
      </c>
      <c r="Y90">
        <v>0.5</v>
      </c>
      <c r="Z90">
        <v>600</v>
      </c>
      <c r="AA90">
        <v>8</v>
      </c>
      <c r="AB90">
        <v>13.1506849315068</v>
      </c>
      <c r="AC90" t="s">
        <v>435</v>
      </c>
      <c r="AD90">
        <v>21439.7024</v>
      </c>
    </row>
    <row r="91" spans="1:30">
      <c r="A91">
        <v>93</v>
      </c>
      <c r="B91" t="s">
        <v>304</v>
      </c>
      <c r="C91" t="s">
        <v>415</v>
      </c>
      <c r="D91" t="s">
        <v>486</v>
      </c>
      <c r="E91" t="s">
        <v>487</v>
      </c>
      <c r="F91" t="s">
        <v>488</v>
      </c>
      <c r="G91" t="s">
        <v>489</v>
      </c>
      <c r="H91" t="s">
        <v>490</v>
      </c>
      <c r="I91">
        <v>44917</v>
      </c>
      <c r="J91" t="s">
        <v>447</v>
      </c>
      <c r="K91">
        <v>4480</v>
      </c>
      <c r="L91">
        <v>0</v>
      </c>
      <c r="M91">
        <v>244</v>
      </c>
      <c r="N91">
        <v>2994.84931506849</v>
      </c>
      <c r="O91" t="s">
        <v>30</v>
      </c>
      <c r="P91" t="s">
        <v>453</v>
      </c>
      <c r="Q91">
        <v>19392.06</v>
      </c>
      <c r="R91">
        <v>0.2</v>
      </c>
      <c r="S91">
        <v>15513.648</v>
      </c>
      <c r="T91">
        <v>343</v>
      </c>
      <c r="U91">
        <v>14578.5788054795</v>
      </c>
      <c r="V91" t="s">
        <v>30</v>
      </c>
      <c r="W91" t="s">
        <v>454</v>
      </c>
      <c r="X91">
        <v>1200</v>
      </c>
      <c r="Y91">
        <v>0.5</v>
      </c>
      <c r="Z91">
        <v>600</v>
      </c>
      <c r="AA91">
        <v>8</v>
      </c>
      <c r="AB91">
        <v>13.1506849315068</v>
      </c>
      <c r="AC91" t="s">
        <v>435</v>
      </c>
      <c r="AD91">
        <v>17586.5788054795</v>
      </c>
    </row>
    <row r="92" spans="1:30">
      <c r="A92">
        <v>94</v>
      </c>
      <c r="B92" t="s">
        <v>304</v>
      </c>
      <c r="C92" t="s">
        <v>415</v>
      </c>
      <c r="D92" t="s">
        <v>491</v>
      </c>
      <c r="E92" t="s">
        <v>492</v>
      </c>
      <c r="F92" t="s">
        <v>493</v>
      </c>
      <c r="G92" t="s">
        <v>494</v>
      </c>
      <c r="H92" t="s">
        <v>495</v>
      </c>
      <c r="I92">
        <v>44922</v>
      </c>
      <c r="J92" t="s">
        <v>433</v>
      </c>
      <c r="K92">
        <v>4480</v>
      </c>
      <c r="L92">
        <v>0</v>
      </c>
      <c r="M92">
        <v>234</v>
      </c>
      <c r="N92">
        <v>2872.1095890411</v>
      </c>
      <c r="O92" t="s">
        <v>30</v>
      </c>
      <c r="P92" t="s">
        <v>434</v>
      </c>
      <c r="Q92">
        <v>19392.06</v>
      </c>
      <c r="R92">
        <v>0.2</v>
      </c>
      <c r="S92">
        <v>15513.648</v>
      </c>
      <c r="T92">
        <v>335</v>
      </c>
      <c r="U92">
        <v>14238.5536438356</v>
      </c>
      <c r="V92" t="s">
        <v>30</v>
      </c>
      <c r="W92" t="s">
        <v>33</v>
      </c>
      <c r="X92">
        <v>0</v>
      </c>
      <c r="Y92">
        <v>0</v>
      </c>
      <c r="Z92">
        <v>0</v>
      </c>
      <c r="AA92">
        <v>0</v>
      </c>
      <c r="AB92">
        <v>0</v>
      </c>
      <c r="AC92" t="s">
        <v>435</v>
      </c>
      <c r="AD92">
        <v>17110.6632328767</v>
      </c>
    </row>
    <row r="93" spans="1:30">
      <c r="A93">
        <v>95</v>
      </c>
      <c r="B93" t="s">
        <v>304</v>
      </c>
      <c r="C93" t="s">
        <v>415</v>
      </c>
      <c r="D93" t="s">
        <v>496</v>
      </c>
      <c r="E93" t="s">
        <v>497</v>
      </c>
      <c r="F93" t="s">
        <v>498</v>
      </c>
      <c r="G93" t="s">
        <v>499</v>
      </c>
      <c r="H93" t="s">
        <v>500</v>
      </c>
      <c r="I93">
        <v>44916</v>
      </c>
      <c r="J93" t="s">
        <v>441</v>
      </c>
      <c r="K93">
        <v>4480</v>
      </c>
      <c r="L93">
        <v>0</v>
      </c>
      <c r="M93">
        <v>248</v>
      </c>
      <c r="N93">
        <v>3043.94520547945</v>
      </c>
      <c r="O93" t="s">
        <v>30</v>
      </c>
      <c r="P93" t="s">
        <v>460</v>
      </c>
      <c r="Q93">
        <v>19392.06</v>
      </c>
      <c r="R93">
        <v>0.2</v>
      </c>
      <c r="S93">
        <v>15513.648</v>
      </c>
      <c r="T93">
        <v>346</v>
      </c>
      <c r="U93">
        <v>14706.0882410959</v>
      </c>
      <c r="V93" t="s">
        <v>30</v>
      </c>
      <c r="W93" t="s">
        <v>454</v>
      </c>
      <c r="X93">
        <v>1200</v>
      </c>
      <c r="Y93">
        <v>0.5</v>
      </c>
      <c r="Z93">
        <v>600</v>
      </c>
      <c r="AA93">
        <v>8</v>
      </c>
      <c r="AB93">
        <v>13.1506849315068</v>
      </c>
      <c r="AC93" t="s">
        <v>435</v>
      </c>
      <c r="AD93">
        <v>17763.1841315069</v>
      </c>
    </row>
    <row r="94" spans="1:30">
      <c r="A94">
        <v>96</v>
      </c>
      <c r="B94" t="s">
        <v>304</v>
      </c>
      <c r="C94" t="s">
        <v>415</v>
      </c>
      <c r="D94" t="s">
        <v>501</v>
      </c>
      <c r="E94" t="s">
        <v>502</v>
      </c>
      <c r="F94" t="s">
        <v>503</v>
      </c>
      <c r="G94" t="s">
        <v>504</v>
      </c>
      <c r="H94" t="s">
        <v>505</v>
      </c>
      <c r="I94">
        <v>44925</v>
      </c>
      <c r="J94" t="s">
        <v>433</v>
      </c>
      <c r="K94">
        <v>4480</v>
      </c>
      <c r="L94">
        <v>0</v>
      </c>
      <c r="M94">
        <v>234</v>
      </c>
      <c r="N94">
        <v>2872.1095890411</v>
      </c>
      <c r="O94" t="s">
        <v>30</v>
      </c>
      <c r="P94" t="s">
        <v>460</v>
      </c>
      <c r="Q94">
        <v>19392.06</v>
      </c>
      <c r="R94">
        <v>0.2</v>
      </c>
      <c r="S94">
        <v>15513.648</v>
      </c>
      <c r="T94">
        <v>346</v>
      </c>
      <c r="U94">
        <v>14706.0882410959</v>
      </c>
      <c r="V94" t="s">
        <v>30</v>
      </c>
      <c r="W94" t="s">
        <v>454</v>
      </c>
      <c r="X94">
        <v>1200</v>
      </c>
      <c r="Y94">
        <v>0.5</v>
      </c>
      <c r="Z94">
        <v>600</v>
      </c>
      <c r="AA94">
        <v>8</v>
      </c>
      <c r="AB94">
        <v>13.1506849315068</v>
      </c>
      <c r="AC94" t="s">
        <v>435</v>
      </c>
      <c r="AD94">
        <v>17591.3485150685</v>
      </c>
    </row>
    <row r="95" spans="1:30">
      <c r="A95">
        <v>97</v>
      </c>
      <c r="B95" t="s">
        <v>304</v>
      </c>
      <c r="C95" t="s">
        <v>415</v>
      </c>
      <c r="D95" t="s">
        <v>506</v>
      </c>
      <c r="E95" t="s">
        <v>507</v>
      </c>
      <c r="F95" t="s">
        <v>508</v>
      </c>
      <c r="G95" t="s">
        <v>509</v>
      </c>
      <c r="H95" t="s">
        <v>510</v>
      </c>
      <c r="I95">
        <v>44917</v>
      </c>
      <c r="J95" t="s">
        <v>441</v>
      </c>
      <c r="K95">
        <v>4480</v>
      </c>
      <c r="L95">
        <v>0</v>
      </c>
      <c r="M95">
        <v>248</v>
      </c>
      <c r="N95">
        <v>3043.94520547945</v>
      </c>
      <c r="O95" t="s">
        <v>30</v>
      </c>
      <c r="P95" t="s">
        <v>460</v>
      </c>
      <c r="Q95">
        <v>24240.07</v>
      </c>
      <c r="R95">
        <v>0.2</v>
      </c>
      <c r="S95">
        <v>19392.056</v>
      </c>
      <c r="T95">
        <v>346</v>
      </c>
      <c r="U95">
        <v>18382.606509589</v>
      </c>
      <c r="V95" t="s">
        <v>30</v>
      </c>
      <c r="W95" t="s">
        <v>454</v>
      </c>
      <c r="X95">
        <v>1200</v>
      </c>
      <c r="Y95">
        <v>0.5</v>
      </c>
      <c r="Z95">
        <v>600</v>
      </c>
      <c r="AA95">
        <v>8</v>
      </c>
      <c r="AB95">
        <v>13.1506849315068</v>
      </c>
      <c r="AC95" t="s">
        <v>435</v>
      </c>
      <c r="AD95">
        <v>21439.7024</v>
      </c>
    </row>
    <row r="96" spans="1:30">
      <c r="A96">
        <v>98</v>
      </c>
      <c r="B96" t="s">
        <v>304</v>
      </c>
      <c r="C96" t="s">
        <v>415</v>
      </c>
      <c r="D96" t="s">
        <v>511</v>
      </c>
      <c r="E96" t="s">
        <v>512</v>
      </c>
      <c r="F96" t="s">
        <v>513</v>
      </c>
      <c r="G96" t="s">
        <v>514</v>
      </c>
      <c r="H96" t="s">
        <v>515</v>
      </c>
      <c r="I96">
        <v>44916</v>
      </c>
      <c r="J96" t="s">
        <v>447</v>
      </c>
      <c r="K96">
        <v>4480</v>
      </c>
      <c r="L96">
        <v>0</v>
      </c>
      <c r="M96">
        <v>244</v>
      </c>
      <c r="N96">
        <v>2994.84931506849</v>
      </c>
      <c r="O96" t="s">
        <v>30</v>
      </c>
      <c r="P96" t="s">
        <v>460</v>
      </c>
      <c r="Q96">
        <v>19392.06</v>
      </c>
      <c r="R96">
        <v>0.2</v>
      </c>
      <c r="S96">
        <v>15513.648</v>
      </c>
      <c r="T96">
        <v>346</v>
      </c>
      <c r="U96">
        <v>14706.0882410959</v>
      </c>
      <c r="V96" t="s">
        <v>30</v>
      </c>
      <c r="W96" t="s">
        <v>454</v>
      </c>
      <c r="X96">
        <v>1200</v>
      </c>
      <c r="Y96">
        <v>0.5</v>
      </c>
      <c r="Z96">
        <v>600</v>
      </c>
      <c r="AA96">
        <v>8</v>
      </c>
      <c r="AB96">
        <v>13.1506849315068</v>
      </c>
      <c r="AC96" t="s">
        <v>435</v>
      </c>
      <c r="AD96">
        <v>17714.0882410959</v>
      </c>
    </row>
    <row r="97" spans="1:30">
      <c r="A97">
        <v>99</v>
      </c>
      <c r="B97" t="s">
        <v>304</v>
      </c>
      <c r="C97" t="s">
        <v>415</v>
      </c>
      <c r="D97" t="s">
        <v>516</v>
      </c>
      <c r="E97" t="s">
        <v>517</v>
      </c>
      <c r="F97" t="s">
        <v>518</v>
      </c>
      <c r="G97" t="s">
        <v>519</v>
      </c>
      <c r="H97" t="s">
        <v>520</v>
      </c>
      <c r="I97">
        <v>44925</v>
      </c>
      <c r="J97" t="s">
        <v>521</v>
      </c>
      <c r="K97">
        <v>4480</v>
      </c>
      <c r="L97">
        <v>0</v>
      </c>
      <c r="M97">
        <v>264</v>
      </c>
      <c r="N97">
        <v>3240.32876712329</v>
      </c>
      <c r="O97" t="s">
        <v>30</v>
      </c>
      <c r="P97" t="s">
        <v>453</v>
      </c>
      <c r="Q97">
        <v>24240.07</v>
      </c>
      <c r="R97">
        <v>0.2</v>
      </c>
      <c r="S97">
        <v>19392.056</v>
      </c>
      <c r="T97">
        <v>343</v>
      </c>
      <c r="U97">
        <v>18223.2197479452</v>
      </c>
      <c r="V97" t="s">
        <v>30</v>
      </c>
      <c r="W97" t="s">
        <v>454</v>
      </c>
      <c r="X97">
        <v>1200</v>
      </c>
      <c r="Y97">
        <v>0.5</v>
      </c>
      <c r="Z97">
        <v>600</v>
      </c>
      <c r="AA97">
        <v>8</v>
      </c>
      <c r="AB97">
        <v>13.1506849315068</v>
      </c>
      <c r="AC97" t="s">
        <v>435</v>
      </c>
      <c r="AD97">
        <v>21476.6992</v>
      </c>
    </row>
    <row r="98" spans="1:30">
      <c r="A98">
        <v>100</v>
      </c>
      <c r="B98" t="s">
        <v>304</v>
      </c>
      <c r="C98" t="s">
        <v>415</v>
      </c>
      <c r="D98" t="s">
        <v>522</v>
      </c>
      <c r="E98" t="s">
        <v>523</v>
      </c>
      <c r="F98">
        <v>221001336</v>
      </c>
      <c r="G98" t="s">
        <v>524</v>
      </c>
      <c r="H98" t="s">
        <v>525</v>
      </c>
      <c r="I98">
        <v>44925</v>
      </c>
      <c r="J98" t="s">
        <v>447</v>
      </c>
      <c r="K98">
        <v>4480</v>
      </c>
      <c r="L98">
        <v>0</v>
      </c>
      <c r="M98">
        <v>244</v>
      </c>
      <c r="N98">
        <v>2994.84931506849</v>
      </c>
      <c r="O98" t="s">
        <v>30</v>
      </c>
      <c r="P98" t="s">
        <v>434</v>
      </c>
      <c r="Q98">
        <v>24240.07</v>
      </c>
      <c r="R98">
        <v>0.2</v>
      </c>
      <c r="S98">
        <v>19392.056</v>
      </c>
      <c r="T98">
        <v>335</v>
      </c>
      <c r="U98">
        <v>17798.1883835616</v>
      </c>
      <c r="V98" t="s">
        <v>30</v>
      </c>
      <c r="W98" t="s">
        <v>33</v>
      </c>
      <c r="X98">
        <v>0</v>
      </c>
      <c r="Y98">
        <v>0</v>
      </c>
      <c r="Z98">
        <v>0</v>
      </c>
      <c r="AA98">
        <v>0</v>
      </c>
      <c r="AB98">
        <v>0</v>
      </c>
      <c r="AC98" t="s">
        <v>435</v>
      </c>
      <c r="AD98">
        <v>20793.0376986301</v>
      </c>
    </row>
    <row r="99" spans="1:30">
      <c r="A99">
        <v>101</v>
      </c>
      <c r="B99" t="s">
        <v>304</v>
      </c>
      <c r="C99" t="s">
        <v>415</v>
      </c>
      <c r="D99" t="s">
        <v>526</v>
      </c>
      <c r="E99" t="s">
        <v>527</v>
      </c>
      <c r="F99">
        <v>220929050</v>
      </c>
      <c r="G99" t="s">
        <v>528</v>
      </c>
      <c r="H99" t="s">
        <v>529</v>
      </c>
      <c r="I99">
        <v>44925</v>
      </c>
      <c r="J99" t="s">
        <v>521</v>
      </c>
      <c r="K99">
        <v>4480</v>
      </c>
      <c r="L99">
        <v>0</v>
      </c>
      <c r="M99">
        <v>264</v>
      </c>
      <c r="N99">
        <v>3240.32876712329</v>
      </c>
      <c r="O99" t="s">
        <v>30</v>
      </c>
      <c r="P99" t="s">
        <v>434</v>
      </c>
      <c r="Q99">
        <v>19392.06</v>
      </c>
      <c r="R99">
        <v>0.2</v>
      </c>
      <c r="S99">
        <v>15513.648</v>
      </c>
      <c r="T99">
        <v>335</v>
      </c>
      <c r="U99">
        <v>14238.5536438356</v>
      </c>
      <c r="V99" t="s">
        <v>30</v>
      </c>
      <c r="W99" t="s">
        <v>33</v>
      </c>
      <c r="X99">
        <v>0</v>
      </c>
      <c r="Y99">
        <v>0</v>
      </c>
      <c r="Z99">
        <v>0</v>
      </c>
      <c r="AA99">
        <v>0</v>
      </c>
      <c r="AB99">
        <v>0</v>
      </c>
      <c r="AC99" t="s">
        <v>435</v>
      </c>
      <c r="AD99">
        <v>17478.8824109589</v>
      </c>
    </row>
    <row r="100" spans="1:30">
      <c r="A100">
        <v>102</v>
      </c>
      <c r="B100" t="s">
        <v>304</v>
      </c>
      <c r="C100" t="s">
        <v>415</v>
      </c>
      <c r="D100" t="s">
        <v>530</v>
      </c>
      <c r="E100" t="s">
        <v>531</v>
      </c>
      <c r="F100">
        <v>220417201</v>
      </c>
      <c r="G100" t="s">
        <v>532</v>
      </c>
      <c r="H100" t="s">
        <v>533</v>
      </c>
      <c r="I100">
        <v>44925</v>
      </c>
      <c r="J100" t="s">
        <v>441</v>
      </c>
      <c r="K100">
        <v>4480</v>
      </c>
      <c r="L100">
        <v>0</v>
      </c>
      <c r="M100">
        <v>248</v>
      </c>
      <c r="N100">
        <v>3043.94520547945</v>
      </c>
      <c r="O100" t="s">
        <v>30</v>
      </c>
      <c r="P100" t="s">
        <v>453</v>
      </c>
      <c r="Q100">
        <v>24240.07</v>
      </c>
      <c r="R100">
        <v>0.2</v>
      </c>
      <c r="S100">
        <v>19392.056</v>
      </c>
      <c r="T100">
        <v>343</v>
      </c>
      <c r="U100">
        <v>18223.2197479452</v>
      </c>
      <c r="V100" t="s">
        <v>30</v>
      </c>
      <c r="W100" t="s">
        <v>454</v>
      </c>
      <c r="X100">
        <v>1200</v>
      </c>
      <c r="Y100">
        <v>0.5</v>
      </c>
      <c r="Z100">
        <v>600</v>
      </c>
      <c r="AA100">
        <v>8</v>
      </c>
      <c r="AB100">
        <v>13.1506849315068</v>
      </c>
      <c r="AC100" t="s">
        <v>435</v>
      </c>
      <c r="AD100">
        <v>21280.3156383562</v>
      </c>
    </row>
    <row r="101" spans="1:30">
      <c r="A101">
        <v>103</v>
      </c>
      <c r="B101" t="s">
        <v>304</v>
      </c>
      <c r="C101" t="s">
        <v>415</v>
      </c>
      <c r="D101" t="s">
        <v>534</v>
      </c>
      <c r="E101" t="s">
        <v>535</v>
      </c>
      <c r="F101">
        <v>220416320</v>
      </c>
      <c r="G101" t="s">
        <v>536</v>
      </c>
      <c r="H101" t="s">
        <v>537</v>
      </c>
      <c r="I101">
        <v>44925</v>
      </c>
      <c r="J101" t="s">
        <v>433</v>
      </c>
      <c r="K101">
        <v>4480</v>
      </c>
      <c r="L101">
        <v>0</v>
      </c>
      <c r="M101">
        <v>234</v>
      </c>
      <c r="N101">
        <v>2872.1095890411</v>
      </c>
      <c r="O101" t="s">
        <v>30</v>
      </c>
      <c r="P101" t="s">
        <v>453</v>
      </c>
      <c r="Q101">
        <v>24240.07</v>
      </c>
      <c r="R101">
        <v>0.2</v>
      </c>
      <c r="S101">
        <v>19392.056</v>
      </c>
      <c r="T101">
        <v>343</v>
      </c>
      <c r="U101">
        <v>18223.2197479452</v>
      </c>
      <c r="V101" t="s">
        <v>30</v>
      </c>
      <c r="W101" t="s">
        <v>454</v>
      </c>
      <c r="X101">
        <v>1200</v>
      </c>
      <c r="Y101">
        <v>0.5</v>
      </c>
      <c r="Z101">
        <v>600</v>
      </c>
      <c r="AA101">
        <v>8</v>
      </c>
      <c r="AB101">
        <v>13.1506849315068</v>
      </c>
      <c r="AC101" t="s">
        <v>435</v>
      </c>
      <c r="AD101">
        <v>21108.4800219178</v>
      </c>
    </row>
    <row r="102" spans="1:30">
      <c r="A102">
        <v>104</v>
      </c>
      <c r="B102" t="s">
        <v>304</v>
      </c>
      <c r="C102" t="s">
        <v>415</v>
      </c>
      <c r="D102" t="s">
        <v>538</v>
      </c>
      <c r="E102" t="s">
        <v>539</v>
      </c>
      <c r="F102">
        <v>220417207</v>
      </c>
      <c r="G102" t="s">
        <v>540</v>
      </c>
      <c r="H102" t="s">
        <v>541</v>
      </c>
      <c r="I102">
        <v>44925</v>
      </c>
      <c r="J102" t="s">
        <v>441</v>
      </c>
      <c r="K102">
        <v>4480</v>
      </c>
      <c r="L102">
        <v>0</v>
      </c>
      <c r="M102">
        <v>248</v>
      </c>
      <c r="N102">
        <v>3043.94520547945</v>
      </c>
      <c r="O102" t="s">
        <v>30</v>
      </c>
      <c r="P102" t="s">
        <v>434</v>
      </c>
      <c r="Q102">
        <v>19392.06</v>
      </c>
      <c r="R102">
        <v>0.2</v>
      </c>
      <c r="S102">
        <v>15513.648</v>
      </c>
      <c r="T102">
        <v>335</v>
      </c>
      <c r="U102">
        <v>14238.5536438356</v>
      </c>
      <c r="V102" t="s">
        <v>30</v>
      </c>
      <c r="W102" t="s">
        <v>33</v>
      </c>
      <c r="X102">
        <v>0</v>
      </c>
      <c r="Y102">
        <v>0</v>
      </c>
      <c r="Z102">
        <v>0</v>
      </c>
      <c r="AA102">
        <v>0</v>
      </c>
      <c r="AB102">
        <v>0</v>
      </c>
      <c r="AC102" t="s">
        <v>435</v>
      </c>
      <c r="AD102">
        <v>17282.4988493151</v>
      </c>
    </row>
    <row r="103" spans="1:30">
      <c r="A103">
        <v>105</v>
      </c>
      <c r="B103" t="s">
        <v>304</v>
      </c>
      <c r="C103" t="s">
        <v>415</v>
      </c>
      <c r="D103" t="s">
        <v>542</v>
      </c>
      <c r="E103" t="s">
        <v>543</v>
      </c>
      <c r="F103">
        <v>220417249</v>
      </c>
      <c r="G103" t="s">
        <v>544</v>
      </c>
      <c r="H103" t="s">
        <v>545</v>
      </c>
      <c r="I103">
        <v>44925</v>
      </c>
      <c r="J103" t="s">
        <v>447</v>
      </c>
      <c r="K103">
        <v>4480</v>
      </c>
      <c r="L103">
        <v>0</v>
      </c>
      <c r="M103">
        <v>244</v>
      </c>
      <c r="N103">
        <v>2994.84931506849</v>
      </c>
      <c r="O103" t="s">
        <v>30</v>
      </c>
      <c r="P103" t="s">
        <v>460</v>
      </c>
      <c r="Q103">
        <v>19392.06</v>
      </c>
      <c r="R103">
        <v>0.2</v>
      </c>
      <c r="S103">
        <v>15513.648</v>
      </c>
      <c r="T103">
        <v>346</v>
      </c>
      <c r="U103">
        <v>14706.0882410959</v>
      </c>
      <c r="V103" t="s">
        <v>30</v>
      </c>
      <c r="W103" t="s">
        <v>454</v>
      </c>
      <c r="X103">
        <v>1200</v>
      </c>
      <c r="Y103">
        <v>0.5</v>
      </c>
      <c r="Z103">
        <v>600</v>
      </c>
      <c r="AA103">
        <v>8</v>
      </c>
      <c r="AB103">
        <v>13.1506849315068</v>
      </c>
      <c r="AC103" t="s">
        <v>435</v>
      </c>
      <c r="AD103">
        <v>17714.0882410959</v>
      </c>
    </row>
    <row r="104" spans="1:30">
      <c r="A104">
        <v>106</v>
      </c>
      <c r="B104" t="s">
        <v>304</v>
      </c>
      <c r="C104" t="s">
        <v>415</v>
      </c>
      <c r="D104" t="s">
        <v>546</v>
      </c>
      <c r="E104" t="s">
        <v>547</v>
      </c>
      <c r="F104">
        <v>221001388</v>
      </c>
      <c r="G104" t="s">
        <v>548</v>
      </c>
      <c r="H104" t="s">
        <v>549</v>
      </c>
      <c r="I104">
        <v>44916</v>
      </c>
      <c r="J104" t="s">
        <v>441</v>
      </c>
      <c r="K104">
        <v>4480</v>
      </c>
      <c r="L104">
        <v>0</v>
      </c>
      <c r="M104">
        <v>248</v>
      </c>
      <c r="N104">
        <v>3043.94520547945</v>
      </c>
      <c r="O104" t="s">
        <v>30</v>
      </c>
      <c r="P104" t="s">
        <v>434</v>
      </c>
      <c r="Q104">
        <v>19392.06</v>
      </c>
      <c r="R104">
        <v>0.2</v>
      </c>
      <c r="S104">
        <v>15513.648</v>
      </c>
      <c r="T104">
        <v>335</v>
      </c>
      <c r="U104">
        <v>14238.5536438356</v>
      </c>
      <c r="V104" t="s">
        <v>30</v>
      </c>
      <c r="W104" t="s">
        <v>33</v>
      </c>
      <c r="X104">
        <v>0</v>
      </c>
      <c r="Y104">
        <v>0</v>
      </c>
      <c r="Z104">
        <v>0</v>
      </c>
      <c r="AA104">
        <v>0</v>
      </c>
      <c r="AB104">
        <v>0</v>
      </c>
      <c r="AC104" t="s">
        <v>435</v>
      </c>
      <c r="AD104">
        <v>17282.4988493151</v>
      </c>
    </row>
    <row r="105" spans="1:30">
      <c r="A105">
        <v>107</v>
      </c>
      <c r="B105" t="s">
        <v>304</v>
      </c>
      <c r="C105" t="s">
        <v>415</v>
      </c>
      <c r="D105" t="s">
        <v>550</v>
      </c>
      <c r="E105" t="s">
        <v>551</v>
      </c>
      <c r="F105" t="s">
        <v>552</v>
      </c>
      <c r="G105" t="s">
        <v>553</v>
      </c>
      <c r="H105" t="s">
        <v>554</v>
      </c>
      <c r="I105">
        <v>44917</v>
      </c>
      <c r="J105" t="s">
        <v>433</v>
      </c>
      <c r="K105">
        <v>4480</v>
      </c>
      <c r="L105">
        <v>0</v>
      </c>
      <c r="M105">
        <v>234</v>
      </c>
      <c r="N105">
        <v>2872.1095890411</v>
      </c>
      <c r="O105" t="s">
        <v>30</v>
      </c>
      <c r="P105" t="s">
        <v>453</v>
      </c>
      <c r="Q105">
        <v>24240.07</v>
      </c>
      <c r="R105">
        <v>0.2</v>
      </c>
      <c r="S105">
        <v>19392.056</v>
      </c>
      <c r="T105">
        <v>343</v>
      </c>
      <c r="U105">
        <v>18223.2197479452</v>
      </c>
      <c r="V105" t="s">
        <v>30</v>
      </c>
      <c r="W105" t="s">
        <v>454</v>
      </c>
      <c r="X105">
        <v>1200</v>
      </c>
      <c r="Y105">
        <v>0.5</v>
      </c>
      <c r="Z105">
        <v>600</v>
      </c>
      <c r="AA105">
        <v>8</v>
      </c>
      <c r="AB105">
        <v>13.1506849315068</v>
      </c>
      <c r="AC105" t="s">
        <v>435</v>
      </c>
      <c r="AD105">
        <v>21108.4800219178</v>
      </c>
    </row>
    <row r="106" spans="1:30">
      <c r="A106">
        <v>108</v>
      </c>
      <c r="B106" t="s">
        <v>304</v>
      </c>
      <c r="C106" t="s">
        <v>415</v>
      </c>
      <c r="D106" t="s">
        <v>555</v>
      </c>
      <c r="E106" t="s">
        <v>556</v>
      </c>
      <c r="F106">
        <v>220416324</v>
      </c>
      <c r="G106" t="s">
        <v>557</v>
      </c>
      <c r="H106" t="s">
        <v>558</v>
      </c>
      <c r="I106">
        <v>44922</v>
      </c>
      <c r="J106" t="s">
        <v>433</v>
      </c>
      <c r="K106">
        <v>4480</v>
      </c>
      <c r="L106">
        <v>0</v>
      </c>
      <c r="M106">
        <v>234</v>
      </c>
      <c r="N106">
        <v>2872.1095890411</v>
      </c>
      <c r="O106" t="s">
        <v>30</v>
      </c>
      <c r="P106" t="s">
        <v>460</v>
      </c>
      <c r="Q106">
        <v>29088.08</v>
      </c>
      <c r="R106">
        <v>0.2</v>
      </c>
      <c r="S106">
        <v>23270.464</v>
      </c>
      <c r="T106">
        <v>346</v>
      </c>
      <c r="U106">
        <v>22059.1247780822</v>
      </c>
      <c r="V106" t="s">
        <v>30</v>
      </c>
      <c r="W106" t="s">
        <v>454</v>
      </c>
      <c r="X106">
        <v>1200</v>
      </c>
      <c r="Y106">
        <v>0.5</v>
      </c>
      <c r="Z106">
        <v>600</v>
      </c>
      <c r="AA106">
        <v>8</v>
      </c>
      <c r="AB106">
        <v>13.1506849315068</v>
      </c>
      <c r="AC106" t="s">
        <v>435</v>
      </c>
      <c r="AD106">
        <v>24944.3850520548</v>
      </c>
    </row>
    <row r="107" spans="1:30">
      <c r="A107">
        <v>109</v>
      </c>
      <c r="B107" t="s">
        <v>304</v>
      </c>
      <c r="C107" t="s">
        <v>415</v>
      </c>
      <c r="D107" t="s">
        <v>559</v>
      </c>
      <c r="E107" t="s">
        <v>560</v>
      </c>
      <c r="F107">
        <v>220417236</v>
      </c>
      <c r="G107" t="s">
        <v>561</v>
      </c>
      <c r="H107" t="s">
        <v>562</v>
      </c>
      <c r="I107">
        <v>44925</v>
      </c>
      <c r="J107" t="s">
        <v>441</v>
      </c>
      <c r="K107">
        <v>4480</v>
      </c>
      <c r="L107">
        <v>0</v>
      </c>
      <c r="M107">
        <v>248</v>
      </c>
      <c r="N107">
        <v>3043.94520547945</v>
      </c>
      <c r="O107" t="s">
        <v>30</v>
      </c>
      <c r="P107" t="s">
        <v>460</v>
      </c>
      <c r="Q107">
        <v>19392.06</v>
      </c>
      <c r="R107">
        <v>0.2</v>
      </c>
      <c r="S107">
        <v>15513.648</v>
      </c>
      <c r="T107">
        <v>346</v>
      </c>
      <c r="U107">
        <v>14706.0882410959</v>
      </c>
      <c r="V107" t="s">
        <v>30</v>
      </c>
      <c r="W107" t="s">
        <v>454</v>
      </c>
      <c r="X107">
        <v>1200</v>
      </c>
      <c r="Y107">
        <v>0.5</v>
      </c>
      <c r="Z107">
        <v>600</v>
      </c>
      <c r="AA107">
        <v>8</v>
      </c>
      <c r="AB107">
        <v>13.1506849315068</v>
      </c>
      <c r="AC107" t="s">
        <v>435</v>
      </c>
      <c r="AD107">
        <v>17763.1841315069</v>
      </c>
    </row>
    <row r="108" spans="1:30">
      <c r="A108">
        <v>110</v>
      </c>
      <c r="B108" t="s">
        <v>304</v>
      </c>
      <c r="C108" t="s">
        <v>415</v>
      </c>
      <c r="D108" t="s">
        <v>563</v>
      </c>
      <c r="E108" t="s">
        <v>564</v>
      </c>
      <c r="F108">
        <v>220416173</v>
      </c>
      <c r="G108" t="s">
        <v>565</v>
      </c>
      <c r="H108" t="s">
        <v>566</v>
      </c>
      <c r="I108">
        <v>44925</v>
      </c>
      <c r="J108" t="s">
        <v>433</v>
      </c>
      <c r="K108">
        <v>4480</v>
      </c>
      <c r="L108">
        <v>0</v>
      </c>
      <c r="M108">
        <v>234</v>
      </c>
      <c r="N108">
        <v>2872.1095890411</v>
      </c>
      <c r="O108" t="s">
        <v>30</v>
      </c>
      <c r="P108" t="s">
        <v>434</v>
      </c>
      <c r="Q108">
        <v>29088.08</v>
      </c>
      <c r="R108">
        <v>0.2</v>
      </c>
      <c r="S108">
        <v>23270.464</v>
      </c>
      <c r="T108">
        <v>335</v>
      </c>
      <c r="U108">
        <v>21357.8231232877</v>
      </c>
      <c r="V108" t="s">
        <v>30</v>
      </c>
      <c r="W108" t="s">
        <v>33</v>
      </c>
      <c r="X108">
        <v>0</v>
      </c>
      <c r="Y108">
        <v>0</v>
      </c>
      <c r="Z108">
        <v>0</v>
      </c>
      <c r="AA108">
        <v>0</v>
      </c>
      <c r="AB108">
        <v>0</v>
      </c>
      <c r="AC108" t="s">
        <v>435</v>
      </c>
      <c r="AD108">
        <v>24229.9327123288</v>
      </c>
    </row>
    <row r="109" spans="1:30">
      <c r="A109">
        <v>111</v>
      </c>
      <c r="B109" t="s">
        <v>304</v>
      </c>
      <c r="C109" t="s">
        <v>415</v>
      </c>
      <c r="D109" t="s">
        <v>567</v>
      </c>
      <c r="E109" t="s">
        <v>568</v>
      </c>
      <c r="F109" t="s">
        <v>569</v>
      </c>
      <c r="G109" t="s">
        <v>570</v>
      </c>
      <c r="H109" t="s">
        <v>571</v>
      </c>
      <c r="I109">
        <v>44916</v>
      </c>
      <c r="J109" t="s">
        <v>441</v>
      </c>
      <c r="K109">
        <v>4480</v>
      </c>
      <c r="L109">
        <v>0</v>
      </c>
      <c r="M109">
        <v>248</v>
      </c>
      <c r="N109">
        <v>3043.94520547945</v>
      </c>
      <c r="O109" t="s">
        <v>30</v>
      </c>
      <c r="P109" t="s">
        <v>453</v>
      </c>
      <c r="Q109">
        <v>19392.06</v>
      </c>
      <c r="R109">
        <v>0.2</v>
      </c>
      <c r="S109">
        <v>15513.648</v>
      </c>
      <c r="T109">
        <v>343</v>
      </c>
      <c r="U109">
        <v>14578.5788054795</v>
      </c>
      <c r="V109" t="s">
        <v>30</v>
      </c>
      <c r="W109" t="s">
        <v>454</v>
      </c>
      <c r="X109">
        <v>1200</v>
      </c>
      <c r="Y109">
        <v>0.5</v>
      </c>
      <c r="Z109">
        <v>600</v>
      </c>
      <c r="AA109">
        <v>8</v>
      </c>
      <c r="AB109">
        <v>13.1506849315068</v>
      </c>
      <c r="AC109" t="s">
        <v>435</v>
      </c>
      <c r="AD109">
        <v>17635.6746958905</v>
      </c>
    </row>
    <row r="110" spans="1:30">
      <c r="A110">
        <v>112</v>
      </c>
      <c r="B110" t="s">
        <v>304</v>
      </c>
      <c r="C110" t="s">
        <v>415</v>
      </c>
      <c r="D110" t="s">
        <v>572</v>
      </c>
      <c r="E110" t="s">
        <v>573</v>
      </c>
      <c r="F110">
        <v>221001399</v>
      </c>
      <c r="G110" t="s">
        <v>574</v>
      </c>
      <c r="H110" t="s">
        <v>575</v>
      </c>
      <c r="I110">
        <v>44917</v>
      </c>
      <c r="J110" t="s">
        <v>441</v>
      </c>
      <c r="K110">
        <v>4480</v>
      </c>
      <c r="L110">
        <v>0</v>
      </c>
      <c r="M110">
        <v>248</v>
      </c>
      <c r="N110">
        <v>3043.94520547945</v>
      </c>
      <c r="O110" t="s">
        <v>30</v>
      </c>
      <c r="P110" t="s">
        <v>453</v>
      </c>
      <c r="Q110">
        <v>19392.06</v>
      </c>
      <c r="R110">
        <v>0.2</v>
      </c>
      <c r="S110">
        <v>15513.648</v>
      </c>
      <c r="T110">
        <v>343</v>
      </c>
      <c r="U110">
        <v>14578.5788054795</v>
      </c>
      <c r="V110" t="s">
        <v>30</v>
      </c>
      <c r="W110" t="s">
        <v>454</v>
      </c>
      <c r="X110">
        <v>1200</v>
      </c>
      <c r="Y110">
        <v>0.5</v>
      </c>
      <c r="Z110">
        <v>600</v>
      </c>
      <c r="AA110">
        <v>8</v>
      </c>
      <c r="AB110">
        <v>13.1506849315068</v>
      </c>
      <c r="AC110" t="s">
        <v>435</v>
      </c>
      <c r="AD110">
        <v>17635.6746958905</v>
      </c>
    </row>
    <row r="111" spans="1:30">
      <c r="A111">
        <v>113</v>
      </c>
      <c r="B111" t="s">
        <v>304</v>
      </c>
      <c r="C111" t="s">
        <v>415</v>
      </c>
      <c r="D111" t="s">
        <v>576</v>
      </c>
      <c r="E111" t="s">
        <v>577</v>
      </c>
      <c r="F111">
        <v>220417225</v>
      </c>
      <c r="G111" t="s">
        <v>578</v>
      </c>
      <c r="H111" t="s">
        <v>579</v>
      </c>
      <c r="I111">
        <v>44917</v>
      </c>
      <c r="J111" t="s">
        <v>441</v>
      </c>
      <c r="K111">
        <v>4480</v>
      </c>
      <c r="L111">
        <v>0</v>
      </c>
      <c r="M111">
        <v>248</v>
      </c>
      <c r="N111">
        <v>3043.94520547945</v>
      </c>
      <c r="O111" t="s">
        <v>30</v>
      </c>
      <c r="P111" t="s">
        <v>434</v>
      </c>
      <c r="Q111">
        <v>24240.07</v>
      </c>
      <c r="R111">
        <v>0.2</v>
      </c>
      <c r="S111">
        <v>19392.056</v>
      </c>
      <c r="T111">
        <v>335</v>
      </c>
      <c r="U111">
        <v>17798.1883835616</v>
      </c>
      <c r="V111" t="s">
        <v>30</v>
      </c>
      <c r="W111" t="s">
        <v>33</v>
      </c>
      <c r="X111">
        <v>0</v>
      </c>
      <c r="Y111">
        <v>0</v>
      </c>
      <c r="Z111">
        <v>0</v>
      </c>
      <c r="AA111">
        <v>0</v>
      </c>
      <c r="AB111">
        <v>0</v>
      </c>
      <c r="AC111" t="s">
        <v>435</v>
      </c>
      <c r="AD111">
        <v>20842.133589041</v>
      </c>
    </row>
    <row r="112" spans="1:30">
      <c r="A112">
        <v>114</v>
      </c>
      <c r="B112" t="s">
        <v>304</v>
      </c>
      <c r="C112" t="s">
        <v>415</v>
      </c>
      <c r="D112" t="s">
        <v>580</v>
      </c>
      <c r="E112" t="s">
        <v>581</v>
      </c>
      <c r="F112">
        <v>221001405</v>
      </c>
      <c r="G112" t="s">
        <v>582</v>
      </c>
      <c r="H112" t="s">
        <v>583</v>
      </c>
      <c r="I112">
        <v>44917</v>
      </c>
      <c r="J112" t="s">
        <v>441</v>
      </c>
      <c r="K112">
        <v>4480</v>
      </c>
      <c r="L112">
        <v>0</v>
      </c>
      <c r="M112">
        <v>248</v>
      </c>
      <c r="N112">
        <v>3043.94520547945</v>
      </c>
      <c r="O112" t="s">
        <v>30</v>
      </c>
      <c r="P112" t="s">
        <v>460</v>
      </c>
      <c r="Q112">
        <v>19392.06</v>
      </c>
      <c r="R112">
        <v>0.2</v>
      </c>
      <c r="S112">
        <v>15513.648</v>
      </c>
      <c r="T112">
        <v>346</v>
      </c>
      <c r="U112">
        <v>14706.0882410959</v>
      </c>
      <c r="V112" t="s">
        <v>30</v>
      </c>
      <c r="W112" t="s">
        <v>454</v>
      </c>
      <c r="X112">
        <v>1200</v>
      </c>
      <c r="Y112">
        <v>0.5</v>
      </c>
      <c r="Z112">
        <v>600</v>
      </c>
      <c r="AA112">
        <v>8</v>
      </c>
      <c r="AB112">
        <v>13.1506849315068</v>
      </c>
      <c r="AC112" t="s">
        <v>435</v>
      </c>
      <c r="AD112">
        <v>17763.1841315069</v>
      </c>
    </row>
    <row r="113" spans="1:30">
      <c r="A113">
        <v>115</v>
      </c>
      <c r="B113" t="s">
        <v>304</v>
      </c>
      <c r="C113" t="s">
        <v>415</v>
      </c>
      <c r="D113" t="s">
        <v>584</v>
      </c>
      <c r="E113" t="s">
        <v>585</v>
      </c>
      <c r="F113">
        <v>221001398</v>
      </c>
      <c r="G113" t="s">
        <v>586</v>
      </c>
      <c r="H113" t="s">
        <v>587</v>
      </c>
      <c r="I113">
        <v>44916</v>
      </c>
      <c r="J113" t="s">
        <v>441</v>
      </c>
      <c r="K113">
        <v>4480</v>
      </c>
      <c r="L113">
        <v>0</v>
      </c>
      <c r="M113">
        <v>248</v>
      </c>
      <c r="N113">
        <v>3043.94520547945</v>
      </c>
      <c r="O113" t="s">
        <v>30</v>
      </c>
      <c r="P113" t="s">
        <v>460</v>
      </c>
      <c r="Q113">
        <v>33936.11</v>
      </c>
      <c r="R113">
        <v>0.2</v>
      </c>
      <c r="S113">
        <v>27148.888</v>
      </c>
      <c r="T113">
        <v>346</v>
      </c>
      <c r="U113">
        <v>25735.6582136986</v>
      </c>
      <c r="V113" t="s">
        <v>30</v>
      </c>
      <c r="W113" t="s">
        <v>454</v>
      </c>
      <c r="X113">
        <v>1200</v>
      </c>
      <c r="Y113">
        <v>0.5</v>
      </c>
      <c r="Z113">
        <v>600</v>
      </c>
      <c r="AA113">
        <v>8</v>
      </c>
      <c r="AB113">
        <v>13.1506849315068</v>
      </c>
      <c r="AC113" t="s">
        <v>435</v>
      </c>
      <c r="AD113">
        <v>28792.7541041096</v>
      </c>
    </row>
    <row r="114" spans="1:30">
      <c r="A114">
        <v>116</v>
      </c>
      <c r="B114" t="s">
        <v>304</v>
      </c>
      <c r="C114" t="s">
        <v>415</v>
      </c>
      <c r="D114" t="s">
        <v>588</v>
      </c>
      <c r="E114" t="s">
        <v>589</v>
      </c>
      <c r="F114" t="s">
        <v>590</v>
      </c>
      <c r="G114" t="s">
        <v>591</v>
      </c>
      <c r="H114" t="s">
        <v>592</v>
      </c>
      <c r="I114">
        <v>44917</v>
      </c>
      <c r="J114" t="s">
        <v>441</v>
      </c>
      <c r="K114">
        <v>4480</v>
      </c>
      <c r="L114">
        <v>0</v>
      </c>
      <c r="M114">
        <v>248</v>
      </c>
      <c r="N114">
        <v>3043.94520547945</v>
      </c>
      <c r="O114" t="s">
        <v>30</v>
      </c>
      <c r="P114" t="s">
        <v>460</v>
      </c>
      <c r="Q114">
        <v>19392.06</v>
      </c>
      <c r="R114">
        <v>0.2</v>
      </c>
      <c r="S114">
        <v>15513.648</v>
      </c>
      <c r="T114">
        <v>346</v>
      </c>
      <c r="U114">
        <v>14706.0882410959</v>
      </c>
      <c r="V114" t="s">
        <v>30</v>
      </c>
      <c r="W114" t="s">
        <v>454</v>
      </c>
      <c r="X114">
        <v>1200</v>
      </c>
      <c r="Y114">
        <v>0.5</v>
      </c>
      <c r="Z114">
        <v>600</v>
      </c>
      <c r="AA114">
        <v>8</v>
      </c>
      <c r="AB114">
        <v>13.1506849315068</v>
      </c>
      <c r="AC114" t="s">
        <v>435</v>
      </c>
      <c r="AD114">
        <v>17763.1841315069</v>
      </c>
    </row>
    <row r="115" spans="1:30">
      <c r="A115">
        <v>117</v>
      </c>
      <c r="B115" t="s">
        <v>304</v>
      </c>
      <c r="C115" t="s">
        <v>415</v>
      </c>
      <c r="D115" t="s">
        <v>593</v>
      </c>
      <c r="E115" t="s">
        <v>594</v>
      </c>
      <c r="F115">
        <v>220929056</v>
      </c>
      <c r="G115" t="s">
        <v>595</v>
      </c>
      <c r="H115" t="s">
        <v>596</v>
      </c>
      <c r="I115">
        <v>44925</v>
      </c>
      <c r="J115" t="s">
        <v>521</v>
      </c>
      <c r="K115">
        <v>4480</v>
      </c>
      <c r="L115">
        <v>0</v>
      </c>
      <c r="M115">
        <v>264</v>
      </c>
      <c r="N115">
        <v>3240.32876712329</v>
      </c>
      <c r="O115" t="s">
        <v>30</v>
      </c>
      <c r="P115" t="s">
        <v>434</v>
      </c>
      <c r="Q115">
        <v>19392.06</v>
      </c>
      <c r="R115">
        <v>0.2</v>
      </c>
      <c r="S115">
        <v>15513.648</v>
      </c>
      <c r="T115">
        <v>335</v>
      </c>
      <c r="U115">
        <v>14238.5536438356</v>
      </c>
      <c r="V115" t="s">
        <v>30</v>
      </c>
      <c r="W115" t="s">
        <v>33</v>
      </c>
      <c r="X115">
        <v>0</v>
      </c>
      <c r="Y115">
        <v>0</v>
      </c>
      <c r="Z115">
        <v>0</v>
      </c>
      <c r="AA115">
        <v>0</v>
      </c>
      <c r="AB115">
        <v>0</v>
      </c>
      <c r="AC115" t="s">
        <v>435</v>
      </c>
      <c r="AD115">
        <v>17478.8824109589</v>
      </c>
    </row>
    <row r="116" spans="1:30">
      <c r="A116">
        <v>118</v>
      </c>
      <c r="B116" t="s">
        <v>304</v>
      </c>
      <c r="C116" t="s">
        <v>415</v>
      </c>
      <c r="D116" t="s">
        <v>597</v>
      </c>
      <c r="E116" t="s">
        <v>598</v>
      </c>
      <c r="F116">
        <v>221022002</v>
      </c>
      <c r="G116" t="s">
        <v>599</v>
      </c>
      <c r="H116" t="s">
        <v>600</v>
      </c>
      <c r="I116">
        <v>44925</v>
      </c>
      <c r="J116" t="s">
        <v>521</v>
      </c>
      <c r="K116">
        <v>4480</v>
      </c>
      <c r="L116">
        <v>0</v>
      </c>
      <c r="M116">
        <v>264</v>
      </c>
      <c r="N116">
        <v>3240.32876712329</v>
      </c>
      <c r="O116" t="s">
        <v>30</v>
      </c>
      <c r="P116" t="s">
        <v>460</v>
      </c>
      <c r="Q116">
        <v>19392.06</v>
      </c>
      <c r="R116">
        <v>0.2</v>
      </c>
      <c r="S116">
        <v>15513.648</v>
      </c>
      <c r="T116">
        <v>346</v>
      </c>
      <c r="U116">
        <v>14706.0882410959</v>
      </c>
      <c r="V116" t="s">
        <v>30</v>
      </c>
      <c r="W116" t="s">
        <v>454</v>
      </c>
      <c r="X116">
        <v>1200</v>
      </c>
      <c r="Y116">
        <v>0.5</v>
      </c>
      <c r="Z116">
        <v>600</v>
      </c>
      <c r="AA116">
        <v>8</v>
      </c>
      <c r="AB116">
        <v>13.1506849315068</v>
      </c>
      <c r="AC116" t="s">
        <v>435</v>
      </c>
      <c r="AD116">
        <v>17959.5676931507</v>
      </c>
    </row>
    <row r="117" spans="1:30">
      <c r="A117">
        <v>119</v>
      </c>
      <c r="B117" t="s">
        <v>304</v>
      </c>
      <c r="C117" t="s">
        <v>415</v>
      </c>
      <c r="D117" t="s">
        <v>601</v>
      </c>
      <c r="E117" t="s">
        <v>602</v>
      </c>
      <c r="F117" t="s">
        <v>603</v>
      </c>
      <c r="G117" t="s">
        <v>604</v>
      </c>
      <c r="H117" t="s">
        <v>605</v>
      </c>
      <c r="I117">
        <v>44925</v>
      </c>
      <c r="J117" t="s">
        <v>521</v>
      </c>
      <c r="K117">
        <v>4480</v>
      </c>
      <c r="L117">
        <v>0</v>
      </c>
      <c r="M117">
        <v>264</v>
      </c>
      <c r="N117">
        <v>3240.32876712329</v>
      </c>
      <c r="O117" t="s">
        <v>30</v>
      </c>
      <c r="P117" t="s">
        <v>460</v>
      </c>
      <c r="Q117">
        <v>24240.07</v>
      </c>
      <c r="R117">
        <v>0.2</v>
      </c>
      <c r="S117">
        <v>19392.056</v>
      </c>
      <c r="T117">
        <v>346</v>
      </c>
      <c r="U117">
        <v>18382.606509589</v>
      </c>
      <c r="V117" t="s">
        <v>30</v>
      </c>
      <c r="W117" t="s">
        <v>454</v>
      </c>
      <c r="X117">
        <v>1200</v>
      </c>
      <c r="Y117">
        <v>0.5</v>
      </c>
      <c r="Z117">
        <v>600</v>
      </c>
      <c r="AA117">
        <v>8</v>
      </c>
      <c r="AB117">
        <v>13.1506849315068</v>
      </c>
      <c r="AC117" t="s">
        <v>435</v>
      </c>
      <c r="AD117">
        <v>21636.0859616438</v>
      </c>
    </row>
    <row r="118" spans="1:30">
      <c r="A118">
        <v>120</v>
      </c>
      <c r="B118" t="s">
        <v>304</v>
      </c>
      <c r="C118" t="s">
        <v>415</v>
      </c>
      <c r="D118" t="s">
        <v>606</v>
      </c>
      <c r="E118" t="s">
        <v>607</v>
      </c>
      <c r="F118">
        <v>220416322</v>
      </c>
      <c r="G118" t="s">
        <v>608</v>
      </c>
      <c r="H118" t="s">
        <v>609</v>
      </c>
      <c r="I118">
        <v>44917</v>
      </c>
      <c r="J118" t="s">
        <v>433</v>
      </c>
      <c r="K118">
        <v>4480</v>
      </c>
      <c r="L118">
        <v>0</v>
      </c>
      <c r="M118">
        <v>234</v>
      </c>
      <c r="N118">
        <v>2872.1095890411</v>
      </c>
      <c r="O118" t="s">
        <v>30</v>
      </c>
      <c r="P118" t="s">
        <v>434</v>
      </c>
      <c r="Q118">
        <v>24240.07</v>
      </c>
      <c r="R118">
        <v>0.2</v>
      </c>
      <c r="S118">
        <v>19392.056</v>
      </c>
      <c r="T118">
        <v>335</v>
      </c>
      <c r="U118">
        <v>17798.1883835616</v>
      </c>
      <c r="V118" t="s">
        <v>30</v>
      </c>
      <c r="W118" t="s">
        <v>33</v>
      </c>
      <c r="X118">
        <v>0</v>
      </c>
      <c r="Y118">
        <v>0</v>
      </c>
      <c r="Z118">
        <v>0</v>
      </c>
      <c r="AA118">
        <v>0</v>
      </c>
      <c r="AB118">
        <v>0</v>
      </c>
      <c r="AC118" t="s">
        <v>435</v>
      </c>
      <c r="AD118">
        <v>20670.2979726027</v>
      </c>
    </row>
    <row r="119" spans="1:30">
      <c r="A119">
        <v>121</v>
      </c>
      <c r="B119" t="s">
        <v>304</v>
      </c>
      <c r="C119" t="s">
        <v>415</v>
      </c>
      <c r="D119" t="s">
        <v>610</v>
      </c>
      <c r="E119" t="s">
        <v>611</v>
      </c>
      <c r="F119">
        <v>221001378</v>
      </c>
      <c r="G119" t="s">
        <v>612</v>
      </c>
      <c r="H119" t="s">
        <v>613</v>
      </c>
      <c r="I119">
        <v>44916</v>
      </c>
      <c r="J119" t="s">
        <v>441</v>
      </c>
      <c r="K119">
        <v>4480</v>
      </c>
      <c r="L119">
        <v>0</v>
      </c>
      <c r="M119">
        <v>248</v>
      </c>
      <c r="N119">
        <v>3043.94520547945</v>
      </c>
      <c r="O119" t="s">
        <v>30</v>
      </c>
      <c r="P119" t="s">
        <v>434</v>
      </c>
      <c r="Q119">
        <v>19392.06</v>
      </c>
      <c r="R119">
        <v>0.2</v>
      </c>
      <c r="S119">
        <v>15513.648</v>
      </c>
      <c r="T119">
        <v>335</v>
      </c>
      <c r="U119">
        <v>14238.5536438356</v>
      </c>
      <c r="V119" t="s">
        <v>30</v>
      </c>
      <c r="W119" t="s">
        <v>33</v>
      </c>
      <c r="X119">
        <v>0</v>
      </c>
      <c r="Y119">
        <v>0</v>
      </c>
      <c r="Z119">
        <v>0</v>
      </c>
      <c r="AA119">
        <v>0</v>
      </c>
      <c r="AB119">
        <v>0</v>
      </c>
      <c r="AC119" t="s">
        <v>435</v>
      </c>
      <c r="AD119">
        <v>17282.498849315</v>
      </c>
    </row>
    <row r="120" spans="1:30">
      <c r="A120">
        <v>122</v>
      </c>
      <c r="B120" t="s">
        <v>304</v>
      </c>
      <c r="C120" t="s">
        <v>415</v>
      </c>
      <c r="D120" t="s">
        <v>614</v>
      </c>
      <c r="E120" t="s">
        <v>615</v>
      </c>
      <c r="F120">
        <v>220929054</v>
      </c>
      <c r="G120" t="s">
        <v>616</v>
      </c>
      <c r="H120" t="s">
        <v>617</v>
      </c>
      <c r="I120">
        <v>44925</v>
      </c>
      <c r="J120" t="s">
        <v>521</v>
      </c>
      <c r="K120">
        <v>4480</v>
      </c>
      <c r="L120">
        <v>0</v>
      </c>
      <c r="M120">
        <v>264</v>
      </c>
      <c r="N120">
        <v>3240.32876712329</v>
      </c>
      <c r="O120" t="s">
        <v>30</v>
      </c>
      <c r="P120" t="s">
        <v>434</v>
      </c>
      <c r="Q120">
        <v>19392.06</v>
      </c>
      <c r="R120">
        <v>0.2</v>
      </c>
      <c r="S120">
        <v>15513.648</v>
      </c>
      <c r="T120">
        <v>335</v>
      </c>
      <c r="U120">
        <v>14238.5536438356</v>
      </c>
      <c r="V120" t="s">
        <v>30</v>
      </c>
      <c r="W120" t="s">
        <v>33</v>
      </c>
      <c r="X120">
        <v>0</v>
      </c>
      <c r="Y120">
        <v>0</v>
      </c>
      <c r="Z120">
        <v>0</v>
      </c>
      <c r="AA120">
        <v>0</v>
      </c>
      <c r="AB120">
        <v>0</v>
      </c>
      <c r="AC120" t="s">
        <v>435</v>
      </c>
      <c r="AD120">
        <v>17478.8824109589</v>
      </c>
    </row>
    <row r="121" spans="1:30">
      <c r="A121">
        <v>123</v>
      </c>
      <c r="B121" t="s">
        <v>304</v>
      </c>
      <c r="C121" t="s">
        <v>415</v>
      </c>
      <c r="D121" t="s">
        <v>618</v>
      </c>
      <c r="E121" t="s">
        <v>619</v>
      </c>
      <c r="F121">
        <v>220417223</v>
      </c>
      <c r="G121" t="s">
        <v>620</v>
      </c>
      <c r="H121" t="s">
        <v>621</v>
      </c>
      <c r="I121">
        <v>44916</v>
      </c>
      <c r="J121" t="s">
        <v>441</v>
      </c>
      <c r="K121">
        <v>4480</v>
      </c>
      <c r="L121">
        <v>0</v>
      </c>
      <c r="M121">
        <v>248</v>
      </c>
      <c r="N121">
        <v>3043.94520547945</v>
      </c>
      <c r="O121" t="s">
        <v>30</v>
      </c>
      <c r="P121" t="s">
        <v>460</v>
      </c>
      <c r="Q121">
        <v>19392.06</v>
      </c>
      <c r="R121">
        <v>0.2</v>
      </c>
      <c r="S121">
        <v>15513.648</v>
      </c>
      <c r="T121">
        <v>346</v>
      </c>
      <c r="U121">
        <v>14706.0882410959</v>
      </c>
      <c r="V121" t="s">
        <v>30</v>
      </c>
      <c r="W121" t="s">
        <v>454</v>
      </c>
      <c r="X121">
        <v>1200</v>
      </c>
      <c r="Y121">
        <v>0.5</v>
      </c>
      <c r="Z121">
        <v>600</v>
      </c>
      <c r="AA121">
        <v>8</v>
      </c>
      <c r="AB121">
        <v>13.1506849315068</v>
      </c>
      <c r="AC121" t="s">
        <v>435</v>
      </c>
      <c r="AD121">
        <v>17763.1841315069</v>
      </c>
    </row>
    <row r="122" spans="1:30">
      <c r="A122">
        <v>124</v>
      </c>
      <c r="B122" t="s">
        <v>304</v>
      </c>
      <c r="C122" t="s">
        <v>415</v>
      </c>
      <c r="D122" t="s">
        <v>622</v>
      </c>
      <c r="E122" t="s">
        <v>623</v>
      </c>
      <c r="F122">
        <v>220417196</v>
      </c>
      <c r="G122" t="s">
        <v>624</v>
      </c>
      <c r="H122" t="s">
        <v>625</v>
      </c>
      <c r="I122">
        <v>44925</v>
      </c>
      <c r="J122" t="s">
        <v>447</v>
      </c>
      <c r="K122">
        <v>4480</v>
      </c>
      <c r="L122">
        <v>0</v>
      </c>
      <c r="M122">
        <v>244</v>
      </c>
      <c r="N122">
        <v>2994.84931506849</v>
      </c>
      <c r="O122" t="s">
        <v>30</v>
      </c>
      <c r="P122" t="s">
        <v>434</v>
      </c>
      <c r="Q122">
        <v>24240.07</v>
      </c>
      <c r="R122">
        <v>0.2</v>
      </c>
      <c r="S122">
        <v>19392.056</v>
      </c>
      <c r="T122">
        <v>335</v>
      </c>
      <c r="U122">
        <v>17798.1883835616</v>
      </c>
      <c r="V122" t="s">
        <v>30</v>
      </c>
      <c r="W122" t="s">
        <v>33</v>
      </c>
      <c r="X122">
        <v>0</v>
      </c>
      <c r="Y122">
        <v>0</v>
      </c>
      <c r="Z122">
        <v>0</v>
      </c>
      <c r="AA122">
        <v>0</v>
      </c>
      <c r="AB122">
        <v>0</v>
      </c>
      <c r="AC122" t="s">
        <v>435</v>
      </c>
      <c r="AD122">
        <v>20793.0376986301</v>
      </c>
    </row>
    <row r="123" spans="1:30">
      <c r="A123">
        <v>125</v>
      </c>
      <c r="B123" t="s">
        <v>304</v>
      </c>
      <c r="C123" t="s">
        <v>415</v>
      </c>
      <c r="D123" t="s">
        <v>626</v>
      </c>
      <c r="E123" t="s">
        <v>627</v>
      </c>
      <c r="F123">
        <v>221001416</v>
      </c>
      <c r="G123" t="s">
        <v>628</v>
      </c>
      <c r="H123" t="s">
        <v>629</v>
      </c>
      <c r="I123">
        <v>44917</v>
      </c>
      <c r="J123" t="s">
        <v>441</v>
      </c>
      <c r="K123">
        <v>4480</v>
      </c>
      <c r="L123">
        <v>0</v>
      </c>
      <c r="M123">
        <v>248</v>
      </c>
      <c r="N123">
        <v>3043.94520547945</v>
      </c>
      <c r="O123" t="s">
        <v>30</v>
      </c>
      <c r="P123" t="s">
        <v>460</v>
      </c>
      <c r="Q123">
        <v>19392.06</v>
      </c>
      <c r="R123">
        <v>0.2</v>
      </c>
      <c r="S123">
        <v>15513.648</v>
      </c>
      <c r="T123">
        <v>346</v>
      </c>
      <c r="U123">
        <v>14706.0882410959</v>
      </c>
      <c r="V123" t="s">
        <v>30</v>
      </c>
      <c r="W123" t="s">
        <v>454</v>
      </c>
      <c r="X123">
        <v>1200</v>
      </c>
      <c r="Y123">
        <v>0.5</v>
      </c>
      <c r="Z123">
        <v>600</v>
      </c>
      <c r="AA123">
        <v>8</v>
      </c>
      <c r="AB123">
        <v>13.1506849315068</v>
      </c>
      <c r="AC123" t="s">
        <v>435</v>
      </c>
      <c r="AD123">
        <v>17763.1841315069</v>
      </c>
    </row>
    <row r="124" spans="1:30">
      <c r="A124">
        <v>126</v>
      </c>
      <c r="B124" t="s">
        <v>304</v>
      </c>
      <c r="C124" t="s">
        <v>415</v>
      </c>
      <c r="D124" t="s">
        <v>630</v>
      </c>
      <c r="E124" t="s">
        <v>631</v>
      </c>
      <c r="F124">
        <v>220417192</v>
      </c>
      <c r="G124" t="s">
        <v>632</v>
      </c>
      <c r="H124" t="s">
        <v>633</v>
      </c>
      <c r="I124">
        <v>44925</v>
      </c>
      <c r="J124" t="s">
        <v>441</v>
      </c>
      <c r="K124">
        <v>4480</v>
      </c>
      <c r="L124">
        <v>0</v>
      </c>
      <c r="M124">
        <v>248</v>
      </c>
      <c r="N124">
        <v>3043.94520547945</v>
      </c>
      <c r="O124" t="s">
        <v>30</v>
      </c>
      <c r="P124" t="s">
        <v>460</v>
      </c>
      <c r="Q124">
        <v>19392.06</v>
      </c>
      <c r="R124">
        <v>0.2</v>
      </c>
      <c r="S124">
        <v>15513.648</v>
      </c>
      <c r="T124">
        <v>346</v>
      </c>
      <c r="U124">
        <v>14706.0882410959</v>
      </c>
      <c r="V124" t="s">
        <v>30</v>
      </c>
      <c r="W124" t="s">
        <v>454</v>
      </c>
      <c r="X124">
        <v>1200</v>
      </c>
      <c r="Y124">
        <v>0.5</v>
      </c>
      <c r="Z124">
        <v>600</v>
      </c>
      <c r="AA124">
        <v>8</v>
      </c>
      <c r="AB124">
        <v>13.1506849315068</v>
      </c>
      <c r="AC124" t="s">
        <v>435</v>
      </c>
      <c r="AD124">
        <v>17763.1841315069</v>
      </c>
    </row>
    <row r="125" spans="1:30">
      <c r="A125">
        <v>127</v>
      </c>
      <c r="B125" t="s">
        <v>304</v>
      </c>
      <c r="C125" t="s">
        <v>415</v>
      </c>
      <c r="D125" t="s">
        <v>634</v>
      </c>
      <c r="E125" t="s">
        <v>635</v>
      </c>
      <c r="F125">
        <v>220417227</v>
      </c>
      <c r="G125" t="s">
        <v>636</v>
      </c>
      <c r="H125" t="s">
        <v>637</v>
      </c>
      <c r="I125">
        <v>44925</v>
      </c>
      <c r="J125" t="s">
        <v>441</v>
      </c>
      <c r="K125">
        <v>4480</v>
      </c>
      <c r="L125">
        <v>0</v>
      </c>
      <c r="M125">
        <v>248</v>
      </c>
      <c r="N125">
        <v>3043.94520547945</v>
      </c>
      <c r="O125" t="s">
        <v>30</v>
      </c>
      <c r="P125" t="s">
        <v>453</v>
      </c>
      <c r="Q125">
        <v>19392.06</v>
      </c>
      <c r="R125">
        <v>0.2</v>
      </c>
      <c r="S125">
        <v>15513.648</v>
      </c>
      <c r="T125">
        <v>343</v>
      </c>
      <c r="U125">
        <v>14578.5788054795</v>
      </c>
      <c r="V125" t="s">
        <v>30</v>
      </c>
      <c r="W125" t="s">
        <v>454</v>
      </c>
      <c r="X125">
        <v>1200</v>
      </c>
      <c r="Y125">
        <v>0.5</v>
      </c>
      <c r="Z125">
        <v>600</v>
      </c>
      <c r="AA125">
        <v>8</v>
      </c>
      <c r="AB125">
        <v>13.1506849315068</v>
      </c>
      <c r="AC125" t="s">
        <v>435</v>
      </c>
      <c r="AD125">
        <v>17635.6746958905</v>
      </c>
    </row>
    <row r="126" spans="1:30">
      <c r="A126">
        <v>128</v>
      </c>
      <c r="B126" t="s">
        <v>304</v>
      </c>
      <c r="C126" t="s">
        <v>415</v>
      </c>
      <c r="D126" t="s">
        <v>638</v>
      </c>
      <c r="E126" t="s">
        <v>639</v>
      </c>
      <c r="F126">
        <v>220417010</v>
      </c>
      <c r="G126" t="s">
        <v>640</v>
      </c>
      <c r="H126" t="s">
        <v>641</v>
      </c>
      <c r="I126">
        <v>44925</v>
      </c>
      <c r="J126" t="s">
        <v>433</v>
      </c>
      <c r="K126">
        <v>4480</v>
      </c>
      <c r="L126">
        <v>0</v>
      </c>
      <c r="M126">
        <v>234</v>
      </c>
      <c r="N126">
        <v>2872.1095890411</v>
      </c>
      <c r="O126" t="s">
        <v>30</v>
      </c>
      <c r="P126" t="s">
        <v>460</v>
      </c>
      <c r="Q126">
        <v>19392.06</v>
      </c>
      <c r="R126">
        <v>0.2</v>
      </c>
      <c r="S126">
        <v>15513.648</v>
      </c>
      <c r="T126">
        <v>346</v>
      </c>
      <c r="U126">
        <v>14706.0882410959</v>
      </c>
      <c r="V126" t="s">
        <v>30</v>
      </c>
      <c r="W126" t="s">
        <v>454</v>
      </c>
      <c r="X126">
        <v>1200</v>
      </c>
      <c r="Y126">
        <v>0.5</v>
      </c>
      <c r="Z126">
        <v>600</v>
      </c>
      <c r="AA126">
        <v>8</v>
      </c>
      <c r="AB126">
        <v>13.1506849315068</v>
      </c>
      <c r="AC126" t="s">
        <v>435</v>
      </c>
      <c r="AD126">
        <v>17591.3485150685</v>
      </c>
    </row>
    <row r="127" spans="1:30">
      <c r="A127">
        <v>129</v>
      </c>
      <c r="B127" t="s">
        <v>304</v>
      </c>
      <c r="C127" t="s">
        <v>415</v>
      </c>
      <c r="D127" t="s">
        <v>642</v>
      </c>
      <c r="E127" t="s">
        <v>643</v>
      </c>
      <c r="F127">
        <v>221001386</v>
      </c>
      <c r="G127" t="s">
        <v>644</v>
      </c>
      <c r="H127" t="s">
        <v>645</v>
      </c>
      <c r="I127">
        <v>44917</v>
      </c>
      <c r="J127" t="s">
        <v>441</v>
      </c>
      <c r="K127">
        <v>4480</v>
      </c>
      <c r="L127">
        <v>0</v>
      </c>
      <c r="M127">
        <v>248</v>
      </c>
      <c r="N127">
        <v>3043.94520547945</v>
      </c>
      <c r="O127" t="s">
        <v>30</v>
      </c>
      <c r="P127" t="s">
        <v>460</v>
      </c>
      <c r="Q127">
        <v>24240.07</v>
      </c>
      <c r="R127">
        <v>0.2</v>
      </c>
      <c r="S127">
        <v>19392.056</v>
      </c>
      <c r="T127">
        <v>346</v>
      </c>
      <c r="U127">
        <v>18382.606509589</v>
      </c>
      <c r="V127" t="s">
        <v>30</v>
      </c>
      <c r="W127" t="s">
        <v>454</v>
      </c>
      <c r="X127">
        <v>1200</v>
      </c>
      <c r="Y127">
        <v>0.5</v>
      </c>
      <c r="Z127">
        <v>600</v>
      </c>
      <c r="AA127">
        <v>8</v>
      </c>
      <c r="AB127">
        <v>13.1506849315068</v>
      </c>
      <c r="AC127" t="s">
        <v>435</v>
      </c>
      <c r="AD127">
        <v>21439.7024</v>
      </c>
    </row>
    <row r="128" spans="1:30">
      <c r="A128">
        <v>130</v>
      </c>
      <c r="B128" t="s">
        <v>304</v>
      </c>
      <c r="C128" t="s">
        <v>415</v>
      </c>
      <c r="D128" t="s">
        <v>646</v>
      </c>
      <c r="E128" t="s">
        <v>647</v>
      </c>
      <c r="F128">
        <v>221001380</v>
      </c>
      <c r="G128" t="s">
        <v>648</v>
      </c>
      <c r="H128" t="s">
        <v>649</v>
      </c>
      <c r="I128">
        <v>44917</v>
      </c>
      <c r="J128" t="s">
        <v>441</v>
      </c>
      <c r="K128">
        <v>4480</v>
      </c>
      <c r="L128">
        <v>0</v>
      </c>
      <c r="M128">
        <v>248</v>
      </c>
      <c r="N128">
        <v>3043.94520547945</v>
      </c>
      <c r="O128" t="s">
        <v>30</v>
      </c>
      <c r="P128" t="s">
        <v>460</v>
      </c>
      <c r="Q128">
        <v>29088.08</v>
      </c>
      <c r="R128">
        <v>0.2</v>
      </c>
      <c r="S128">
        <v>23270.464</v>
      </c>
      <c r="T128">
        <v>346</v>
      </c>
      <c r="U128">
        <v>22059.1247780822</v>
      </c>
      <c r="V128" t="s">
        <v>30</v>
      </c>
      <c r="W128" t="s">
        <v>454</v>
      </c>
      <c r="X128">
        <v>1200</v>
      </c>
      <c r="Y128">
        <v>0.5</v>
      </c>
      <c r="Z128">
        <v>600</v>
      </c>
      <c r="AA128">
        <v>8</v>
      </c>
      <c r="AB128">
        <v>13.1506849315068</v>
      </c>
      <c r="AC128" t="s">
        <v>435</v>
      </c>
      <c r="AD128">
        <v>25116.2206684932</v>
      </c>
    </row>
    <row r="129" spans="1:30">
      <c r="A129">
        <v>131</v>
      </c>
      <c r="B129" t="s">
        <v>304</v>
      </c>
      <c r="C129" t="s">
        <v>415</v>
      </c>
      <c r="D129" t="s">
        <v>650</v>
      </c>
      <c r="E129" t="s">
        <v>651</v>
      </c>
      <c r="F129">
        <v>221001397</v>
      </c>
      <c r="G129" t="s">
        <v>652</v>
      </c>
      <c r="H129" t="s">
        <v>653</v>
      </c>
      <c r="I129">
        <v>44916</v>
      </c>
      <c r="J129" t="s">
        <v>441</v>
      </c>
      <c r="K129">
        <v>4480</v>
      </c>
      <c r="L129">
        <v>0</v>
      </c>
      <c r="M129">
        <v>248</v>
      </c>
      <c r="N129">
        <v>3043.94520547945</v>
      </c>
      <c r="O129" t="s">
        <v>30</v>
      </c>
      <c r="P129" t="s">
        <v>453</v>
      </c>
      <c r="Q129">
        <v>19392.06</v>
      </c>
      <c r="R129">
        <v>0.2</v>
      </c>
      <c r="S129">
        <v>15513.648</v>
      </c>
      <c r="T129">
        <v>343</v>
      </c>
      <c r="U129">
        <v>14578.5788054795</v>
      </c>
      <c r="V129" t="s">
        <v>30</v>
      </c>
      <c r="W129" t="s">
        <v>454</v>
      </c>
      <c r="X129">
        <v>1200</v>
      </c>
      <c r="Y129">
        <v>0.5</v>
      </c>
      <c r="Z129">
        <v>600</v>
      </c>
      <c r="AA129">
        <v>8</v>
      </c>
      <c r="AB129">
        <v>13.1506849315068</v>
      </c>
      <c r="AC129" t="s">
        <v>435</v>
      </c>
      <c r="AD129">
        <v>17635.6746958905</v>
      </c>
    </row>
    <row r="130" spans="1:30">
      <c r="A130">
        <v>132</v>
      </c>
      <c r="B130" t="s">
        <v>304</v>
      </c>
      <c r="C130" t="s">
        <v>415</v>
      </c>
      <c r="D130" t="s">
        <v>654</v>
      </c>
      <c r="E130" t="s">
        <v>655</v>
      </c>
      <c r="F130">
        <v>220416183</v>
      </c>
      <c r="G130" t="s">
        <v>656</v>
      </c>
      <c r="H130" t="s">
        <v>657</v>
      </c>
      <c r="I130">
        <v>44922</v>
      </c>
      <c r="J130" t="s">
        <v>433</v>
      </c>
      <c r="K130">
        <v>4480</v>
      </c>
      <c r="L130">
        <v>0</v>
      </c>
      <c r="M130">
        <v>234</v>
      </c>
      <c r="N130">
        <v>2872.1095890411</v>
      </c>
      <c r="O130" t="s">
        <v>30</v>
      </c>
      <c r="P130" t="s">
        <v>460</v>
      </c>
      <c r="Q130">
        <v>19392.06</v>
      </c>
      <c r="R130">
        <v>0.2</v>
      </c>
      <c r="S130">
        <v>15513.648</v>
      </c>
      <c r="T130">
        <v>346</v>
      </c>
      <c r="U130">
        <v>14706.0882410959</v>
      </c>
      <c r="V130" t="s">
        <v>30</v>
      </c>
      <c r="W130" t="s">
        <v>454</v>
      </c>
      <c r="X130">
        <v>1200</v>
      </c>
      <c r="Y130">
        <v>0.5</v>
      </c>
      <c r="Z130">
        <v>600</v>
      </c>
      <c r="AA130">
        <v>8</v>
      </c>
      <c r="AB130">
        <v>13.1506849315068</v>
      </c>
      <c r="AC130" t="s">
        <v>435</v>
      </c>
      <c r="AD130">
        <v>17591.3485150685</v>
      </c>
    </row>
    <row r="131" spans="1:30">
      <c r="A131">
        <v>133</v>
      </c>
      <c r="B131" t="s">
        <v>304</v>
      </c>
      <c r="C131" t="s">
        <v>415</v>
      </c>
      <c r="D131" t="s">
        <v>658</v>
      </c>
      <c r="E131" t="s">
        <v>659</v>
      </c>
      <c r="F131">
        <v>221001396</v>
      </c>
      <c r="G131" t="s">
        <v>660</v>
      </c>
      <c r="H131" t="s">
        <v>661</v>
      </c>
      <c r="I131">
        <v>44925</v>
      </c>
      <c r="J131" t="s">
        <v>521</v>
      </c>
      <c r="K131">
        <v>4480</v>
      </c>
      <c r="L131">
        <v>0</v>
      </c>
      <c r="M131">
        <v>264</v>
      </c>
      <c r="N131">
        <v>3240.32876712329</v>
      </c>
      <c r="O131" t="s">
        <v>30</v>
      </c>
      <c r="P131" t="s">
        <v>453</v>
      </c>
      <c r="Q131">
        <v>19392.06</v>
      </c>
      <c r="R131">
        <v>0.2</v>
      </c>
      <c r="S131">
        <v>15513.648</v>
      </c>
      <c r="T131">
        <v>343</v>
      </c>
      <c r="U131">
        <v>14578.5788054795</v>
      </c>
      <c r="V131" t="s">
        <v>30</v>
      </c>
      <c r="W131" t="s">
        <v>454</v>
      </c>
      <c r="X131">
        <v>1200</v>
      </c>
      <c r="Y131">
        <v>0.5</v>
      </c>
      <c r="Z131">
        <v>600</v>
      </c>
      <c r="AA131">
        <v>8</v>
      </c>
      <c r="AB131">
        <v>13.1506849315068</v>
      </c>
      <c r="AC131" t="s">
        <v>435</v>
      </c>
      <c r="AD131">
        <v>17832.0582575343</v>
      </c>
    </row>
    <row r="132" spans="1:30">
      <c r="A132">
        <v>134</v>
      </c>
      <c r="B132" t="s">
        <v>304</v>
      </c>
      <c r="C132" t="s">
        <v>415</v>
      </c>
      <c r="D132" t="s">
        <v>662</v>
      </c>
      <c r="E132" t="s">
        <v>663</v>
      </c>
      <c r="F132">
        <v>220417006</v>
      </c>
      <c r="G132" t="s">
        <v>664</v>
      </c>
      <c r="H132" t="s">
        <v>665</v>
      </c>
      <c r="I132">
        <v>44922</v>
      </c>
      <c r="J132" t="s">
        <v>433</v>
      </c>
      <c r="K132">
        <v>4480</v>
      </c>
      <c r="L132">
        <v>0</v>
      </c>
      <c r="M132">
        <v>234</v>
      </c>
      <c r="N132">
        <v>2872.1095890411</v>
      </c>
      <c r="O132" t="s">
        <v>30</v>
      </c>
      <c r="P132" t="s">
        <v>460</v>
      </c>
      <c r="Q132">
        <v>24240.07</v>
      </c>
      <c r="R132">
        <v>0.2</v>
      </c>
      <c r="S132">
        <v>19392.056</v>
      </c>
      <c r="T132">
        <v>346</v>
      </c>
      <c r="U132">
        <v>18382.606509589</v>
      </c>
      <c r="V132" t="s">
        <v>30</v>
      </c>
      <c r="W132" t="s">
        <v>454</v>
      </c>
      <c r="X132">
        <v>1200</v>
      </c>
      <c r="Y132">
        <v>0.5</v>
      </c>
      <c r="Z132">
        <v>600</v>
      </c>
      <c r="AA132">
        <v>8</v>
      </c>
      <c r="AB132">
        <v>13.1506849315068</v>
      </c>
      <c r="AC132" t="s">
        <v>435</v>
      </c>
      <c r="AD132">
        <v>21267.8667835616</v>
      </c>
    </row>
    <row r="133" spans="1:30">
      <c r="A133">
        <v>135</v>
      </c>
      <c r="B133" t="s">
        <v>304</v>
      </c>
      <c r="C133" t="s">
        <v>415</v>
      </c>
      <c r="D133" t="s">
        <v>666</v>
      </c>
      <c r="E133" t="s">
        <v>667</v>
      </c>
      <c r="F133">
        <v>220417203</v>
      </c>
      <c r="G133" t="s">
        <v>668</v>
      </c>
      <c r="H133" t="s">
        <v>669</v>
      </c>
      <c r="I133">
        <v>44922</v>
      </c>
      <c r="J133" t="s">
        <v>447</v>
      </c>
      <c r="K133">
        <v>4480</v>
      </c>
      <c r="L133">
        <v>0</v>
      </c>
      <c r="M133">
        <v>244</v>
      </c>
      <c r="N133">
        <v>2994.84931506849</v>
      </c>
      <c r="O133" t="s">
        <v>30</v>
      </c>
      <c r="P133" t="s">
        <v>434</v>
      </c>
      <c r="Q133">
        <v>19392.06</v>
      </c>
      <c r="R133">
        <v>0.2</v>
      </c>
      <c r="S133">
        <v>15513.648</v>
      </c>
      <c r="T133">
        <v>335</v>
      </c>
      <c r="U133">
        <v>14238.5536438356</v>
      </c>
      <c r="V133" t="s">
        <v>30</v>
      </c>
      <c r="W133" t="s">
        <v>33</v>
      </c>
      <c r="X133">
        <v>0</v>
      </c>
      <c r="Y133">
        <v>0</v>
      </c>
      <c r="Z133">
        <v>0</v>
      </c>
      <c r="AA133">
        <v>0</v>
      </c>
      <c r="AB133">
        <v>0</v>
      </c>
      <c r="AC133" t="s">
        <v>435</v>
      </c>
      <c r="AD133">
        <v>17233.4029589041</v>
      </c>
    </row>
    <row r="134" spans="1:30">
      <c r="A134">
        <v>136</v>
      </c>
      <c r="B134" t="s">
        <v>304</v>
      </c>
      <c r="C134" t="s">
        <v>415</v>
      </c>
      <c r="D134" t="s">
        <v>670</v>
      </c>
      <c r="E134" t="s">
        <v>671</v>
      </c>
      <c r="F134">
        <v>220417265</v>
      </c>
      <c r="G134" t="s">
        <v>672</v>
      </c>
      <c r="H134" t="s">
        <v>673</v>
      </c>
      <c r="I134">
        <v>44917</v>
      </c>
      <c r="J134" t="s">
        <v>447</v>
      </c>
      <c r="K134">
        <v>4480</v>
      </c>
      <c r="L134">
        <v>0</v>
      </c>
      <c r="M134">
        <v>244</v>
      </c>
      <c r="N134">
        <v>2994.84931506849</v>
      </c>
      <c r="O134" t="s">
        <v>30</v>
      </c>
      <c r="P134" t="s">
        <v>460</v>
      </c>
      <c r="Q134">
        <v>19392.06</v>
      </c>
      <c r="R134">
        <v>0.2</v>
      </c>
      <c r="S134">
        <v>15513.648</v>
      </c>
      <c r="T134">
        <v>346</v>
      </c>
      <c r="U134">
        <v>14706.0882410959</v>
      </c>
      <c r="V134" t="s">
        <v>30</v>
      </c>
      <c r="W134" t="s">
        <v>454</v>
      </c>
      <c r="X134">
        <v>1200</v>
      </c>
      <c r="Y134">
        <v>0.5</v>
      </c>
      <c r="Z134">
        <v>600</v>
      </c>
      <c r="AA134">
        <v>8</v>
      </c>
      <c r="AB134">
        <v>13.1506849315068</v>
      </c>
      <c r="AC134" t="s">
        <v>435</v>
      </c>
      <c r="AD134">
        <v>17714.0882410959</v>
      </c>
    </row>
    <row r="135" spans="1:30">
      <c r="A135">
        <v>137</v>
      </c>
      <c r="B135" t="s">
        <v>304</v>
      </c>
      <c r="C135" t="s">
        <v>415</v>
      </c>
      <c r="D135" t="s">
        <v>674</v>
      </c>
      <c r="E135" t="s">
        <v>675</v>
      </c>
      <c r="F135" t="s">
        <v>676</v>
      </c>
      <c r="G135" t="s">
        <v>677</v>
      </c>
      <c r="H135" t="s">
        <v>678</v>
      </c>
      <c r="I135">
        <v>44917</v>
      </c>
      <c r="J135" t="s">
        <v>433</v>
      </c>
      <c r="K135">
        <v>4480</v>
      </c>
      <c r="L135">
        <v>0</v>
      </c>
      <c r="M135">
        <v>234</v>
      </c>
      <c r="N135">
        <v>2872.1095890411</v>
      </c>
      <c r="O135" t="s">
        <v>30</v>
      </c>
      <c r="P135" t="s">
        <v>460</v>
      </c>
      <c r="Q135">
        <v>29088.08</v>
      </c>
      <c r="R135">
        <v>0.2</v>
      </c>
      <c r="S135">
        <v>23270.464</v>
      </c>
      <c r="T135">
        <v>346</v>
      </c>
      <c r="U135">
        <v>22059.1247780822</v>
      </c>
      <c r="V135" t="s">
        <v>30</v>
      </c>
      <c r="W135" t="s">
        <v>454</v>
      </c>
      <c r="X135">
        <v>1200</v>
      </c>
      <c r="Y135">
        <v>0.5</v>
      </c>
      <c r="Z135">
        <v>600</v>
      </c>
      <c r="AA135">
        <v>8</v>
      </c>
      <c r="AB135">
        <v>13.1506849315068</v>
      </c>
      <c r="AC135" t="s">
        <v>435</v>
      </c>
      <c r="AD135">
        <v>24944.3850520548</v>
      </c>
    </row>
    <row r="136" spans="1:9">
      <c r="A136">
        <v>138</v>
      </c>
      <c r="B136" t="s">
        <v>22</v>
      </c>
      <c r="G136" t="s">
        <v>679</v>
      </c>
      <c r="H136" t="s">
        <v>680</v>
      </c>
      <c r="I136">
        <v>44311</v>
      </c>
    </row>
    <row r="137" spans="1:9">
      <c r="A137">
        <v>139</v>
      </c>
      <c r="B137" t="s">
        <v>64</v>
      </c>
      <c r="G137" t="s">
        <v>681</v>
      </c>
      <c r="H137" t="s">
        <v>682</v>
      </c>
      <c r="I137">
        <v>44021</v>
      </c>
    </row>
    <row r="138" spans="7:7">
      <c r="G138" t="s">
        <v>683</v>
      </c>
    </row>
    <row r="139" spans="2:30">
      <c r="B139" t="s">
        <v>9</v>
      </c>
      <c r="K139">
        <v>577920</v>
      </c>
      <c r="L139">
        <v>54473.1599999999</v>
      </c>
      <c r="N139">
        <v>308817.082191781</v>
      </c>
      <c r="Q139">
        <v>2656427.55777778</v>
      </c>
      <c r="S139">
        <v>2213618.88101111</v>
      </c>
      <c r="U139">
        <v>1295033.82042368</v>
      </c>
      <c r="X139">
        <v>126000</v>
      </c>
      <c r="Z139">
        <v>63000</v>
      </c>
      <c r="AB139">
        <v>12511.2328767123</v>
      </c>
      <c r="AD139">
        <v>1616362.13549218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郝本龙</cp:lastModifiedBy>
  <dcterms:created xsi:type="dcterms:W3CDTF">2024-05-07T09:06:00Z</dcterms:created>
  <dcterms:modified xsi:type="dcterms:W3CDTF">2024-05-28T09:22:16Z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EFAFACD9443344228951D0876680E38F_13</vt:lpwstr>
  </property>
  <property fmtid="{D5CDD505-2E9C-101B-9397-08002B2CF9AE}" pid="3" name="KSOProductBuildVer">
    <vt:lpwstr>2052-12.1.0.16729</vt:lpwstr>
  </property>
</Properties>
</file>